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ocumenttasks/documenttask1.xml" ContentType="application/vnd.ms-excel.documenttask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rockmtnins.sharepoint.com/sites/HorizonZero/Shared Documents/4. Work/Engagement - Market Activation/3. Sectoral Work/Pilots/Berry - PG pilot kickoff/SHARED FOLDER - BERRY and P&amp;G/"/>
    </mc:Choice>
  </mc:AlternateContent>
  <xr:revisionPtr revIDLastSave="0" documentId="8_{46EF86DD-23BF-436A-80DD-095F8175F2A6}" xr6:coauthVersionLast="47" xr6:coauthVersionMax="47" xr10:uidLastSave="{00000000-0000-0000-0000-000000000000}"/>
  <bookViews>
    <workbookView xWindow="0" yWindow="720" windowWidth="29400" windowHeight="18400" firstSheet="2" activeTab="2" xr2:uid="{7682655A-AE78-45E2-86CE-06B67444D1BB}"/>
  </bookViews>
  <sheets>
    <sheet name="Instructions" sheetId="11" r:id="rId1"/>
    <sheet name="Methane Methodology" sheetId="12" r:id="rId2"/>
    <sheet name="Inputs" sheetId="6" r:id="rId3"/>
    <sheet name="Outputs" sheetId="7" r:id="rId4"/>
    <sheet name="Calculations" sheetId="9" r:id="rId5"/>
    <sheet name="Emissions Factors &amp; Unit Conver" sheetId="8" r:id="rId6"/>
  </sheets>
  <definedNames>
    <definedName name="Activity_Data_Type">'Emissions Factors &amp; Unit Conver'!$O$3:$O$6</definedName>
    <definedName name="DataSourceType">'Emissions Factors &amp; Unit Conver'!$X$7:$X$8</definedName>
    <definedName name="Distance_Traveled_Data_Source_Dropdown">'Emissions Factors &amp; Unit Conver'!$AF$3:$AF$4</definedName>
    <definedName name="Emissions_Factor_Source_Dropdown">'Emissions Factors &amp; Unit Conver'!$R$3:$R$9</definedName>
    <definedName name="Grid_Emissions_Factor_Source_Dropdown">'Emissions Factors &amp; Unit Conver'!$K$3</definedName>
    <definedName name="Recyclability_Rating_Source_Dropdown">'Emissions Factors &amp; Unit Conver'!$AI$3:$AI$6</definedName>
    <definedName name="SourceDataType">'Emissions Factors &amp; Unit Conver'!$X$7:$X$8</definedName>
    <definedName name="SourceDataYear">'Emissions Factors &amp; Unit Conver'!$X$3:$Z$4</definedName>
    <definedName name="Yes_No_Dropdown">'Emissions Factors &amp; Unit Conver'!$V$3:$V$4</definedName>
  </definedNames>
  <calcPr calcId="191028" calcMode="manual" iterate="1"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7" l="1"/>
  <c r="D30" i="9"/>
  <c r="D31" i="9"/>
  <c r="D29" i="9"/>
  <c r="D28" i="9" s="1"/>
  <c r="D24" i="9"/>
  <c r="D23" i="9"/>
  <c r="D22" i="9"/>
  <c r="D21" i="9"/>
  <c r="D20" i="9"/>
  <c r="D19" i="9"/>
  <c r="D18" i="9"/>
  <c r="D4" i="9"/>
  <c r="B36" i="9"/>
  <c r="B35" i="9"/>
  <c r="D12" i="9"/>
  <c r="D13" i="9"/>
  <c r="D14" i="9"/>
  <c r="D15" i="9"/>
  <c r="D16" i="9"/>
  <c r="D11" i="9"/>
  <c r="D5" i="9"/>
  <c r="D6" i="9"/>
  <c r="D7" i="9"/>
  <c r="D8" i="9"/>
  <c r="D9" i="9"/>
  <c r="E4" i="9" a="1"/>
  <c r="E4" i="9" s="1"/>
  <c r="G44" i="6"/>
  <c r="B29" i="6"/>
  <c r="B26" i="6"/>
  <c r="D17" i="9" l="1"/>
  <c r="B45" i="7" l="1"/>
  <c r="B46" i="7"/>
  <c r="B29" i="7"/>
  <c r="B28" i="7"/>
  <c r="C30" i="9" a="1"/>
  <c r="C30" i="9" s="1"/>
  <c r="C31" i="9" a="1"/>
  <c r="C31" i="9" s="1"/>
  <c r="C29" i="9" a="1"/>
  <c r="C29" i="9" s="1"/>
  <c r="C27" i="9" a="1"/>
  <c r="C27" i="9" s="1"/>
  <c r="C26" i="9" a="1"/>
  <c r="C26" i="9" s="1"/>
  <c r="C19" i="9" a="1"/>
  <c r="C19" i="9" s="1"/>
  <c r="C20" i="9" a="1"/>
  <c r="C20" i="9" s="1"/>
  <c r="C21" i="9" a="1"/>
  <c r="C21" i="9" s="1"/>
  <c r="C22" i="9" a="1"/>
  <c r="C22" i="9" s="1"/>
  <c r="C23" i="9" a="1"/>
  <c r="C23" i="9" s="1"/>
  <c r="C24" i="9" a="1"/>
  <c r="C24" i="9" s="1"/>
  <c r="C18" i="9" a="1"/>
  <c r="C18" i="9" s="1"/>
  <c r="C12" i="9" a="1"/>
  <c r="C12" i="9" s="1"/>
  <c r="C14" i="9" a="1"/>
  <c r="C14" i="9" s="1"/>
  <c r="C16" i="9" a="1"/>
  <c r="C16" i="9" s="1"/>
  <c r="C11" i="9" a="1"/>
  <c r="C11" i="9" s="1"/>
  <c r="E30" i="9" a="1"/>
  <c r="E30" i="9" s="1"/>
  <c r="E31" i="9" a="1"/>
  <c r="E31" i="9" s="1"/>
  <c r="E29" i="9" a="1"/>
  <c r="E29" i="9" s="1"/>
  <c r="E27" i="9" a="1"/>
  <c r="E27" i="9" s="1"/>
  <c r="E26" i="9" a="1"/>
  <c r="E26" i="9" s="1"/>
  <c r="E19" i="9" a="1"/>
  <c r="E19" i="9" s="1"/>
  <c r="E20" i="9" a="1"/>
  <c r="E20" i="9" s="1"/>
  <c r="E21" i="9" a="1"/>
  <c r="E21" i="9" s="1"/>
  <c r="E22" i="9" a="1"/>
  <c r="E22" i="9" s="1"/>
  <c r="E23" i="9" a="1"/>
  <c r="E23" i="9" s="1"/>
  <c r="E24" i="9" a="1"/>
  <c r="E24" i="9" s="1"/>
  <c r="E18" i="9" a="1"/>
  <c r="E18" i="9" s="1"/>
  <c r="E12" i="9" a="1"/>
  <c r="E12" i="9" s="1"/>
  <c r="E13" i="9" a="1"/>
  <c r="E13" i="9" s="1"/>
  <c r="E14" i="9" a="1"/>
  <c r="E14" i="9" s="1"/>
  <c r="E15" i="9" a="1"/>
  <c r="E15" i="9" s="1"/>
  <c r="E16" i="9" a="1"/>
  <c r="E16" i="9" s="1"/>
  <c r="E11" i="9" a="1"/>
  <c r="E11" i="9" s="1"/>
  <c r="E5" i="9" a="1"/>
  <c r="E5" i="9" s="1"/>
  <c r="E6" i="9" a="1"/>
  <c r="E6" i="9" s="1"/>
  <c r="E7" i="9" a="1"/>
  <c r="E7" i="9" s="1"/>
  <c r="E8" i="9" a="1"/>
  <c r="E8" i="9" s="1"/>
  <c r="E9" i="9" a="1"/>
  <c r="E9" i="9" s="1"/>
  <c r="B23" i="7"/>
  <c r="B21" i="7"/>
  <c r="B20" i="7" s="1"/>
  <c r="B22" i="7" s="1"/>
  <c r="B18" i="7"/>
  <c r="B17" i="7" s="1"/>
  <c r="B30" i="9"/>
  <c r="B31" i="9"/>
  <c r="B29" i="9"/>
  <c r="B49" i="7"/>
  <c r="B42" i="7"/>
  <c r="B41" i="7"/>
  <c r="B40" i="7"/>
  <c r="B37" i="7"/>
  <c r="B36" i="7"/>
  <c r="B33" i="7"/>
  <c r="B32" i="7"/>
  <c r="B9" i="7"/>
  <c r="B10" i="7"/>
  <c r="B11" i="7"/>
  <c r="B8" i="7"/>
  <c r="B3" i="7"/>
  <c r="B4" i="7"/>
  <c r="B5" i="7"/>
  <c r="B2" i="7"/>
  <c r="B4" i="9"/>
  <c r="B12" i="9"/>
  <c r="B13" i="9"/>
  <c r="B14" i="9"/>
  <c r="B15" i="9"/>
  <c r="B16" i="9"/>
  <c r="B11" i="9"/>
  <c r="B27" i="9"/>
  <c r="B18" i="9"/>
  <c r="B46" i="9"/>
  <c r="B26" i="9"/>
  <c r="B24" i="9"/>
  <c r="B23" i="9"/>
  <c r="B22" i="9"/>
  <c r="B21" i="9"/>
  <c r="B20" i="9"/>
  <c r="B19" i="9"/>
  <c r="B5" i="9"/>
  <c r="B6" i="9"/>
  <c r="B7" i="9"/>
  <c r="B8" i="9"/>
  <c r="B9" i="9"/>
  <c r="E25" i="9" l="1"/>
  <c r="C13" i="9" a="1"/>
  <c r="C13" i="9" s="1"/>
  <c r="C15" i="9" a="1"/>
  <c r="C15" i="9" s="1"/>
  <c r="E28" i="9"/>
  <c r="C28" i="9"/>
  <c r="C25" i="9"/>
  <c r="C17" i="9"/>
  <c r="E10" i="9"/>
  <c r="E17" i="9"/>
  <c r="B37" i="9"/>
  <c r="C9" i="9"/>
  <c r="C8" i="9"/>
  <c r="C7" i="9"/>
  <c r="C6" i="9"/>
  <c r="C5" i="9"/>
  <c r="C4" i="9"/>
  <c r="B28" i="9"/>
  <c r="E3" i="9"/>
  <c r="B3" i="9"/>
  <c r="D10" i="9"/>
  <c r="B17" i="9"/>
  <c r="B25" i="9"/>
  <c r="B10" i="9"/>
  <c r="B38" i="9" l="1"/>
  <c r="D27" i="9"/>
  <c r="D26" i="9"/>
  <c r="C10" i="9"/>
  <c r="B41" i="9"/>
  <c r="B14" i="7" s="1"/>
  <c r="D3" i="9"/>
  <c r="C3" i="9"/>
  <c r="B42" i="9"/>
  <c r="B33" i="9"/>
  <c r="B43" i="9" s="1"/>
  <c r="D25" i="9" l="1"/>
  <c r="B51" i="9" s="1"/>
  <c r="B50" i="9"/>
  <c r="B52" i="9"/>
  <c r="B26" i="7" s="1"/>
  <c r="B44" i="9"/>
  <c r="B45" i="9"/>
  <c r="B16" i="7" s="1"/>
  <c r="B15" i="7"/>
  <c r="B53" i="9" l="1"/>
  <c r="B34" i="9"/>
  <c r="B54" i="9" s="1"/>
  <c r="B2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tc={2FDB2B8B-6F45-3C49-A481-407A363A1876}</author>
    <author>tc={6FF6CB4B-9D64-4477-86C2-2A0059017FED}</author>
    <author>Tania Evans</author>
    <author>tc={3E3774DE-70B2-4886-AEA2-C643B9EDBDAB}</author>
    <author>tc={34C93D52-1D21-4137-9DAE-10A1C3752B1C}</author>
    <author>tc={43FAABE9-AE26-454B-A693-4E957733600A}</author>
  </authors>
  <commentList>
    <comment ref="A14" authorId="0" shapeId="0" xr:uid="{2FDB2B8B-6F45-3C49-A481-407A363A1876}">
      <text>
        <t>[Threaded comment]
Your version of Excel allows you to read this threaded comment; however, any edits to it will get removed if the file is opened in a newer version of Excel. Learn more: https://go.microsoft.com/fwlink/?linkid=870924
Comment:
    Add a check to ensure &lt;5% cutoff</t>
      </text>
    </comment>
    <comment ref="A31" authorId="1" shapeId="0" xr:uid="{6FF6CB4B-9D64-4477-86C2-2A0059017FED}">
      <text>
        <t xml:space="preserve">[Threaded comment]
Your version of Excel allows you to read this threaded comment; however, any edits to it will get removed if the file is opened in a newer version of Excel. Learn more: https://go.microsoft.com/fwlink/?linkid=870924
Comment:
    Look up TFS guidance to see what the allowable validity period is… 1, 3 or 5 years. 
Rephrase to get at what time-period they are pulling data for. 
Reply:
    Earliest and latest
Reply:
    Confirmed TFS validity period is 5 years. </t>
      </text>
    </comment>
    <comment ref="K44" authorId="2" shapeId="0" xr:uid="{6365C53C-B2E1-8E4B-B93F-829797533FCC}">
      <text>
        <r>
          <rPr>
            <b/>
            <sz val="10"/>
            <color rgb="FF000000"/>
            <rFont val="Tahoma"/>
            <family val="2"/>
          </rPr>
          <t xml:space="preserve">Tania Evans: </t>
        </r>
        <r>
          <rPr>
            <sz val="10"/>
            <color rgb="FF000000"/>
            <rFont val="Tahoma"/>
            <family val="2"/>
          </rPr>
          <t>Methane emissions factors calculated in PP Emissions Workbook</t>
        </r>
      </text>
    </comment>
    <comment ref="M48" authorId="2" shapeId="0" xr:uid="{743336CB-2FC7-3240-B770-B5533A240A56}">
      <text>
        <r>
          <rPr>
            <b/>
            <sz val="10"/>
            <color rgb="FF000000"/>
            <rFont val="Tahoma"/>
            <family val="2"/>
          </rPr>
          <t>Tania Evans:</t>
        </r>
        <r>
          <rPr>
            <sz val="10"/>
            <color rgb="FF000000"/>
            <rFont val="Tahoma"/>
            <family val="2"/>
          </rPr>
          <t xml:space="preserve">
</t>
        </r>
        <r>
          <rPr>
            <sz val="10"/>
            <color rgb="FF000000"/>
            <rFont val="Tahoma"/>
            <family val="2"/>
          </rPr>
          <t xml:space="preserve">Assumptions: 
</t>
        </r>
        <r>
          <rPr>
            <sz val="10"/>
            <color rgb="FF000000"/>
            <rFont val="Tahoma"/>
            <family val="2"/>
          </rPr>
          <t xml:space="preserve">- 100% of material (resin) used to make the berry products was made from ethylene that had a natural gas feedstock. (if this assumption doesn't hold, add input options for % of feedstock using natural gas) 
</t>
        </r>
        <r>
          <rPr>
            <sz val="10"/>
            <color rgb="FF000000"/>
            <rFont val="Tahoma"/>
            <family val="2"/>
          </rPr>
          <t xml:space="preserve">- </t>
        </r>
      </text>
    </comment>
    <comment ref="H49" authorId="3" shapeId="0" xr:uid="{3E3774DE-70B2-4886-AEA2-C643B9EDBDAB}">
      <text>
        <t>[Threaded comment]
Your version of Excel allows you to read this threaded comment; however, any edits to it will get removed if the file is opened in a newer version of Excel. Learn more: https://go.microsoft.com/fwlink/?linkid=870924
Comment:
    @Tania Evans @Ankur Dass We need to specify primary data share of the main resin inputs, which should be a required output of TFS, as a percentage.  Please add as a modification to this column or as a new column, whichever you think is best.
Reply:
    Primary data share of input main resins would also apply for the methane intensity.</t>
      </text>
    </comment>
    <comment ref="L49" authorId="2" shapeId="0" xr:uid="{747E853A-7982-4E46-8089-38D3AD3CC286}">
      <text>
        <r>
          <rPr>
            <b/>
            <sz val="10"/>
            <color rgb="FF000000"/>
            <rFont val="Tahoma"/>
            <family val="2"/>
          </rPr>
          <t>Tania Evans:</t>
        </r>
        <r>
          <rPr>
            <sz val="10"/>
            <color rgb="FF000000"/>
            <rFont val="Tahoma"/>
            <family val="2"/>
          </rPr>
          <t xml:space="preserve">
</t>
        </r>
        <r>
          <rPr>
            <sz val="10"/>
            <color rgb="FF000000"/>
            <rFont val="Tahoma"/>
            <family val="2"/>
          </rPr>
          <t xml:space="preserve">Primary data share is a required metric for TfS compliance. </t>
        </r>
      </text>
    </comment>
    <comment ref="F70" authorId="4" shapeId="0" xr:uid="{34C93D52-1D21-4137-9DAE-10A1C3752B1C}">
      <text>
        <t xml:space="preserve">[Threaded comment]
Your version of Excel allows you to read this threaded comment; however, any edits to it will get removed if the file is opened in a newer version of Excel. Learn more: https://go.microsoft.com/fwlink/?linkid=870924
Comment:
    If you're berry you'd probably have one line for each product. Unlikely to have multiple products per the same line. 
May be hard to weight some of the products. 
Bill of materials - does Berry do it? How do they do it? How do we reconcile material and energy usage. 
Mass basis is what we decided. Area basis might be easier option for film. Do we need a volume basis? With volume basis pro is incorporation of incentives for lightweighting.
Define what "product" is. </t>
      </text>
    </comment>
    <comment ref="A92" authorId="5" shapeId="0" xr:uid="{43FAABE9-AE26-454B-A693-4E957733600A}">
      <text>
        <t>[Threaded comment]
Your version of Excel allows you to read this threaded comment; however, any edits to it will get removed if the file is opened in a newer version of Excel. Learn more: https://go.microsoft.com/fwlink/?linkid=870924
Comment:
    Align with the GLEC framework which is under the SMART freight center. (emerging consensus for how to do transportation emissions)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tc={13191252-38AA-4F63-A033-68A06FD8D112}</author>
  </authors>
  <commentList>
    <comment ref="A17" authorId="0" shapeId="0" xr:uid="{13191252-38AA-4F63-A033-68A06FD8D112}">
      <text>
        <t>[Threaded comment]
Your version of Excel allows you to read this threaded comment; however, any edits to it will get removed if the file is opened in a newer version of Excel. Learn more: https://go.microsoft.com/fwlink/?linkid=870924
Comment:
    @Ankur Dass @Tania Evans Can these calculations be outputs too?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tc={3275720E-1911-441F-BAF7-433A1525EAC1}</author>
    <author>tc={06CD3F3B-F5B9-418F-9721-82E0613B59F3}</author>
    <author>tc={E9CE6A93-A86B-4853-B735-7C27E0E23332}</author>
    <author>tc={07C91E37-65D6-4F1B-848A-52B1D91A4FE2}</author>
    <author>tc={8F60E7F5-6151-4176-B6EF-2735ACBA020B}</author>
    <author>tc={2EB4F1CE-9389-49ED-BCCC-8DE25CE671C0}</author>
  </authors>
  <commentList>
    <comment ref="D4" authorId="0" shapeId="0" xr:uid="{3275720E-1911-441F-BAF7-433A1525EAC1}">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this calculation doesn’t look right to me. Don’t think we need B4 + (B4*Inputs!J50)… I believe it should just be B4*Inputs!J50. </t>
      </text>
    </comment>
    <comment ref="B27" authorId="1" shapeId="0" xr:uid="{06CD3F3B-F5B9-418F-9721-82E0613B59F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I added some sample data on the inputs tab for purchased electricity and that broke this calculation. Not apparent to me why. Can you take a look?</t>
      </text>
    </comment>
    <comment ref="D27" authorId="2" shapeId="0" xr:uid="{E9CE6A93-A86B-4853-B735-7C27E0E2333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can you please update per conversation in this mornings meeting (1/17) to remove the methane emissions calcs. From the electricity usage (update/grey out the associated cells on the ‘inputs’ tab as well). 
Reply:
    Maybe I’m misremembering but I thought we agreed to keep it in and the user can keep it blank if they want? 
Reply:
    ah okay - I edited the formatting on the inputs tab to make this clear</t>
      </text>
    </comment>
    <comment ref="A28" authorId="3" shapeId="0" xr:uid="{07C91E37-65D6-4F1B-848A-52B1D91A4FE2}">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noticed that we missed this category of emissions in the 1st pass of the calculation. Can you please add-in? </t>
      </text>
    </comment>
    <comment ref="A49" authorId="4" shapeId="0" xr:uid="{8F60E7F5-6151-4176-B6EF-2735ACBA020B}">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can you build out the calcs in cells B47:49 please</t>
      </text>
    </comment>
    <comment ref="B52" authorId="5" shapeId="0" xr:uid="{2EB4F1CE-9389-49ED-BCCC-8DE25CE671C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@Tania Evans confirm whether per the guidance the units are in CO2eq or CH4 adjust calculation accordingly. 
Reply:
    Unit is kgCH4/kg product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<sst xmlns="http://schemas.openxmlformats.org/spreadsheetml/2006/main" count="509" uniqueCount="318">
  <si>
    <t>Resource</t>
  </si>
  <si>
    <t>Link</t>
  </si>
  <si>
    <t>OCI+ (RMI)</t>
  </si>
  <si>
    <t>https://ociplus.rmi.org/</t>
  </si>
  <si>
    <t>PRELIM (U Calgary)</t>
  </si>
  <si>
    <t>https://www.ucalgary.ca/energy-technology-assessment/open-source-models/prelim</t>
  </si>
  <si>
    <t>eGRID (EPA)</t>
  </si>
  <si>
    <t>https://www.epa.gov/egrid/</t>
  </si>
  <si>
    <t>Electricity Heat Rates (EPA)</t>
  </si>
  <si>
    <t>https://www.eia.gov/electricity/annual/html/epa_08_01.html</t>
  </si>
  <si>
    <t>Electricity Generation Sources (EPA)</t>
  </si>
  <si>
    <t>https://www.eia.gov/electricity/monthly/</t>
  </si>
  <si>
    <t>Polymerization Energy Usage (IPCC)</t>
  </si>
  <si>
    <t>https://eta-publications.lbl.gov/sites/default/files/climate_and_plastic_report_final.pdf</t>
  </si>
  <si>
    <t>Climate TRACE</t>
  </si>
  <si>
    <t>https://climatetrace.org</t>
  </si>
  <si>
    <t xml:space="preserve">Global Energy Monitor </t>
  </si>
  <si>
    <t>https://globalenergymonitor.org</t>
  </si>
  <si>
    <t>EIA Interstate Movement of Natural Gas</t>
  </si>
  <si>
    <t>https://www.eia.gov/dnav/ng/ng_move_ist_a2dcu_nus_a.htm</t>
  </si>
  <si>
    <t>A. Company Details</t>
  </si>
  <si>
    <t>Input</t>
  </si>
  <si>
    <t>Specification</t>
  </si>
  <si>
    <t>Company Name</t>
  </si>
  <si>
    <t>Amcor</t>
  </si>
  <si>
    <t xml:space="preserve">The name of the company reporting the product carbon footprint (PCF). </t>
  </si>
  <si>
    <t>Country of Production</t>
  </si>
  <si>
    <t>United States</t>
  </si>
  <si>
    <t>for grid emissions factor</t>
  </si>
  <si>
    <t>State, Province, or Other Subnational Area of Production</t>
  </si>
  <si>
    <t>Syracuse, NY</t>
  </si>
  <si>
    <t>NAICS Code</t>
  </si>
  <si>
    <t>B. Plastic Product Specifications</t>
  </si>
  <si>
    <t>Product Name</t>
  </si>
  <si>
    <t>T409[24]CP + L409CP</t>
  </si>
  <si>
    <t>Trade name of the product</t>
  </si>
  <si>
    <t>Product Description</t>
  </si>
  <si>
    <t>Polypropylene round [24oz] white container with matching lid</t>
  </si>
  <si>
    <t>Free-form description 
(Eg: 0.03 kg high-density polethylene bottle for detergent)</t>
  </si>
  <si>
    <t xml:space="preserve">Product Code </t>
  </si>
  <si>
    <t xml:space="preserve">Central Product Classification Code (CPC) of the product. </t>
  </si>
  <si>
    <t>Product Weight (kg/unit)</t>
  </si>
  <si>
    <t xml:space="preserve">Total product weight in kg per unit
Include masterbatch resin, in-mold labeling, liners, safety seals, and additives. 
Exclude attachments, labeling, printing, or other decoration. </t>
  </si>
  <si>
    <t>Attachment Weight (kg/unit)</t>
  </si>
  <si>
    <t xml:space="preserve">Weights of attachments including caps and lids. </t>
  </si>
  <si>
    <t>C. Additive(s) Details</t>
  </si>
  <si>
    <t xml:space="preserve">Q1 - Has your supplier confirmed that their additives are adequately included in the TFS PCF calculation for the base resin? </t>
  </si>
  <si>
    <t>Q2 - Does the product contain any additives that you are required to report? (see Common Additives List below)</t>
  </si>
  <si>
    <t>(Note: if yes, please provide additional details in Section I. below)</t>
  </si>
  <si>
    <t xml:space="preserve">Q3 - If no to Q2 above, would the inclusion of these additives &gt;5% (by weight) of the product? </t>
  </si>
  <si>
    <t xml:space="preserve">Q4 - Is the masterbatch supplier providing you the product carbon footprint of their masterbatch (inclusive of additives)? </t>
  </si>
  <si>
    <t>If on common additive list or &gt;5% wt.</t>
  </si>
  <si>
    <t>free-form description of additive</t>
  </si>
  <si>
    <t xml:space="preserve">Common Additives List: </t>
  </si>
  <si>
    <t>Additive A Name</t>
  </si>
  <si>
    <t>Titanium Dioxide</t>
  </si>
  <si>
    <t>Trade name of the additive</t>
  </si>
  <si>
    <t>Carbon Black</t>
  </si>
  <si>
    <t>Additive A Description</t>
  </si>
  <si>
    <t>Primary white color additive</t>
  </si>
  <si>
    <t>Free-form description of additive</t>
  </si>
  <si>
    <t>Zinc Oxide</t>
  </si>
  <si>
    <t>Additive A Weight</t>
  </si>
  <si>
    <t xml:space="preserve">Weight in kg/unit </t>
  </si>
  <si>
    <t>Additive B Name</t>
  </si>
  <si>
    <t>Calcium Carbonate</t>
  </si>
  <si>
    <t>Glass beads and fibers</t>
  </si>
  <si>
    <t>Additive B Description</t>
  </si>
  <si>
    <t>Secondary white color additive</t>
  </si>
  <si>
    <t>Additive B Weight</t>
  </si>
  <si>
    <t xml:space="preserve">Other </t>
  </si>
  <si>
    <t>D. Reference Period</t>
  </si>
  <si>
    <t>*Validity Period Start</t>
  </si>
  <si>
    <t>The start of the time boundary for which the PCF value is considered to be representative. In YYYY-MM-DD format</t>
  </si>
  <si>
    <t xml:space="preserve">Validity Period End </t>
  </si>
  <si>
    <t>The end of the time boundary for which the PCF value is considered to be representative.</t>
  </si>
  <si>
    <t xml:space="preserve">Note: Align with the latest Together for Sustainability temporal limits.  As of this writing (v.3), maximum validity period of 3 years unless inputs/system change deemed a major (&gt;20% impact to PCF). </t>
  </si>
  <si>
    <t xml:space="preserve">Note: The following sections require you to report annual production, energy and material usage for the manufacturing of the product noted in Section B. above. </t>
  </si>
  <si>
    <t>F. Energy Usage - Electricity</t>
  </si>
  <si>
    <t>Annual Energy Use
(kWh)</t>
  </si>
  <si>
    <t>Energy Use Data Source</t>
  </si>
  <si>
    <t>Energy Use Attribution Methodology 
Ex.: line-level data, facility-level data, company-wide data</t>
  </si>
  <si>
    <t xml:space="preserve">Data Basis
</t>
  </si>
  <si>
    <t>Share of Annual Energy Use Attributed to Product (%)</t>
  </si>
  <si>
    <r>
      <rPr>
        <sz val="11"/>
        <color rgb="FF000000"/>
        <rFont val="Aptos Narrow"/>
        <scheme val="minor"/>
      </rPr>
      <t>Grid Emissions Factor
(kg CO</t>
    </r>
    <r>
      <rPr>
        <vertAlign val="subscript"/>
        <sz val="11"/>
        <color rgb="FF000000"/>
        <rFont val="Aptos Narrow"/>
        <scheme val="minor"/>
      </rPr>
      <t>2eq</t>
    </r>
    <r>
      <rPr>
        <sz val="11"/>
        <color rgb="FF000000"/>
        <rFont val="Aptos Narrow"/>
        <scheme val="minor"/>
      </rPr>
      <t xml:space="preserve">/kWh) </t>
    </r>
    <r>
      <rPr>
        <sz val="9"/>
        <color rgb="FF000000"/>
        <rFont val="Aptos Narrow"/>
        <scheme val="minor"/>
      </rPr>
      <t>(must be residual grid factor if location-based)</t>
    </r>
  </si>
  <si>
    <t>Emissions Factor Source</t>
  </si>
  <si>
    <r>
      <rPr>
        <sz val="11"/>
        <color rgb="FF000000"/>
        <rFont val="Aptos Narrow"/>
        <scheme val="minor"/>
      </rPr>
      <t xml:space="preserve">Emissions Factor Source Detail </t>
    </r>
    <r>
      <rPr>
        <sz val="9"/>
        <color rgb="FF000000"/>
        <rFont val="Aptos Narrow"/>
      </rPr>
      <t>(include whether market-based or location-based)</t>
    </r>
  </si>
  <si>
    <t>Methane Intensity Data Source</t>
  </si>
  <si>
    <r>
      <t>Emissions Factor (kg CH</t>
    </r>
    <r>
      <rPr>
        <vertAlign val="subscript"/>
        <sz val="11"/>
        <color rgb="FF000000"/>
        <rFont val="Aptos Narrow"/>
        <family val="2"/>
        <scheme val="minor"/>
      </rPr>
      <t>4</t>
    </r>
    <r>
      <rPr>
        <sz val="11"/>
        <color rgb="FF000000"/>
        <rFont val="Aptos Narrow"/>
        <family val="2"/>
        <scheme val="minor"/>
      </rPr>
      <t>/kg product)</t>
    </r>
  </si>
  <si>
    <t>On-site Electricity Generation 
(if applicable)</t>
  </si>
  <si>
    <t>Purchased Electricity</t>
  </si>
  <si>
    <t>Utility Report</t>
  </si>
  <si>
    <t>facility level</t>
  </si>
  <si>
    <t>Average of last  3 years (calendar or reporting)</t>
  </si>
  <si>
    <t>Regional Grid Factor Data</t>
  </si>
  <si>
    <t xml:space="preserve">NYUP subgregion residual mix </t>
  </si>
  <si>
    <t>Other</t>
  </si>
  <si>
    <t>G. Material Usage</t>
  </si>
  <si>
    <t>Annual Material Consumption (kg)</t>
  </si>
  <si>
    <t>Material Use Data Source</t>
  </si>
  <si>
    <t>Material Use Attribution Methodology 
Ex: facility-level data
company-wide data</t>
  </si>
  <si>
    <t>Share of Consumption Attributed to Product (%)</t>
  </si>
  <si>
    <r>
      <t>Emissions Factor 
(kg CO</t>
    </r>
    <r>
      <rPr>
        <vertAlign val="subscript"/>
        <sz val="11"/>
        <color theme="1"/>
        <rFont val="Aptos Narrow"/>
        <family val="2"/>
        <scheme val="minor"/>
      </rPr>
      <t>2eq</t>
    </r>
    <r>
      <rPr>
        <sz val="11"/>
        <color theme="1"/>
        <rFont val="Aptos Narrow"/>
        <family val="2"/>
        <scheme val="minor"/>
      </rPr>
      <t>/kg raw material)</t>
    </r>
  </si>
  <si>
    <t>Emissions Factor Source (see column M)</t>
  </si>
  <si>
    <t>Emissions Factor Source Detail</t>
  </si>
  <si>
    <t>Specify Primary Data Share of Total Material Emissions Factor (%).  If not found, enter zero.</t>
  </si>
  <si>
    <t>Virgin Fossil Plastic</t>
  </si>
  <si>
    <t>Direct Measurement (preferred)</t>
  </si>
  <si>
    <t>Supplier PCF</t>
  </si>
  <si>
    <t>Purchase Records</t>
  </si>
  <si>
    <t>Mechanical Post-Consumer Resin (PCR)</t>
  </si>
  <si>
    <t>Chemical PCR (ex. pyrolysis, decomposition, purification, etc.)</t>
  </si>
  <si>
    <t>Bio-Based Plastic (ex: bio-ethanol)</t>
  </si>
  <si>
    <t>Bio- Based Alternatives to Plastic (ex: Noriware)</t>
  </si>
  <si>
    <t>CCU-Based Plastic</t>
  </si>
  <si>
    <t>H. Additives Material Usage</t>
  </si>
  <si>
    <t>Additive Use Attribution Methodology 
Ex: facility-level data
company-wide data</t>
  </si>
  <si>
    <r>
      <t>Emissions Factor 
(kg CO</t>
    </r>
    <r>
      <rPr>
        <vertAlign val="subscript"/>
        <sz val="11"/>
        <color theme="1"/>
        <rFont val="Aptos Narrow"/>
        <family val="2"/>
        <scheme val="minor"/>
      </rPr>
      <t>2eq</t>
    </r>
    <r>
      <rPr>
        <sz val="11"/>
        <color theme="1"/>
        <rFont val="Aptos Narrow"/>
        <family val="2"/>
        <scheme val="minor"/>
      </rPr>
      <t>/kg additive)</t>
    </r>
  </si>
  <si>
    <t xml:space="preserve"> </t>
  </si>
  <si>
    <t>Titanium Oxide</t>
  </si>
  <si>
    <t>Industry Average LCA</t>
  </si>
  <si>
    <t>I. Energy Usage - Fuel (Direct On-Site Fuel Consumption)</t>
  </si>
  <si>
    <t xml:space="preserve">Boilers (if applicable) </t>
  </si>
  <si>
    <t>Energy Use Attribution Methodology 
Ex: facility-level data
company-wide data</t>
  </si>
  <si>
    <r>
      <t>Emissions Factor (kg CO</t>
    </r>
    <r>
      <rPr>
        <vertAlign val="subscript"/>
        <sz val="11"/>
        <color rgb="FF000000"/>
        <rFont val="Aptos Narrow"/>
        <family val="2"/>
        <scheme val="minor"/>
      </rPr>
      <t>2eq</t>
    </r>
    <r>
      <rPr>
        <sz val="11"/>
        <color rgb="FF000000"/>
        <rFont val="Aptos Narrow"/>
        <family val="2"/>
        <scheme val="minor"/>
      </rPr>
      <t>/kWh)</t>
    </r>
  </si>
  <si>
    <t>Emissions Factor Source Detail (describe)</t>
  </si>
  <si>
    <t>Boiler A</t>
  </si>
  <si>
    <t>Boiler B</t>
  </si>
  <si>
    <t>Purchased Steam (if applicable)</t>
  </si>
  <si>
    <t>Purchased Steam</t>
  </si>
  <si>
    <t>Heaters (report electric heaters under electricity consumption)</t>
  </si>
  <si>
    <t>Heater A</t>
  </si>
  <si>
    <t>Heater B</t>
  </si>
  <si>
    <t>Dryers (if applicable)</t>
  </si>
  <si>
    <t>Dryer A</t>
  </si>
  <si>
    <t>Dryer B</t>
  </si>
  <si>
    <t>Additional Fuel Use (if applicable) (e.g. flame treating, methane product injection)</t>
  </si>
  <si>
    <t>Additional Fuel</t>
  </si>
  <si>
    <t>Direct Measurement</t>
  </si>
  <si>
    <t>J. Product Transport</t>
  </si>
  <si>
    <t>Distance Traveled (km)</t>
  </si>
  <si>
    <t>Distance Traveled Data Source</t>
  </si>
  <si>
    <t xml:space="preserve">Transport Use Attribution Methodology 
</t>
  </si>
  <si>
    <t>Share of Annual Production Transported via This Method (%)</t>
  </si>
  <si>
    <r>
      <t>Transport Emissions Factor 
(kg CO</t>
    </r>
    <r>
      <rPr>
        <vertAlign val="subscript"/>
        <sz val="10"/>
        <color theme="1"/>
        <rFont val="Aptos Narrow"/>
        <family val="2"/>
        <scheme val="minor"/>
      </rPr>
      <t>2eq</t>
    </r>
    <r>
      <rPr>
        <sz val="10"/>
        <color theme="1"/>
        <rFont val="Aptos Narrow"/>
        <family val="2"/>
        <scheme val="minor"/>
      </rPr>
      <t>/km traveled)</t>
    </r>
  </si>
  <si>
    <t>Transport Method A</t>
  </si>
  <si>
    <t>Transport Method B</t>
  </si>
  <si>
    <t>Transport Method C</t>
  </si>
  <si>
    <t>Optional</t>
  </si>
  <si>
    <t>Molding/Extrusion Renewable Energy Share</t>
  </si>
  <si>
    <t xml:space="preserve">Ex: 50% </t>
  </si>
  <si>
    <t>Molding/Extrusion Renewable Energy Procurement Rating</t>
  </si>
  <si>
    <t>Ex: Tier 1 (24/7 hourly or emissionality matching), Tier 2 (bundled energy certificates), Tier 3 (unbundled energy certificates)</t>
  </si>
  <si>
    <t xml:space="preserve">Recyclability Rating </t>
  </si>
  <si>
    <t>Ex: widely recyclable</t>
  </si>
  <si>
    <t>Recyclability Rating Source</t>
  </si>
  <si>
    <t>Ex. APR</t>
  </si>
  <si>
    <t>End of Life Emissions Intensity</t>
  </si>
  <si>
    <t>0.177 kgCO2e/kg PP</t>
  </si>
  <si>
    <t>Ex. 2.0 kgCO2e/kg</t>
  </si>
  <si>
    <t>End of Life Primary Data Share</t>
  </si>
  <si>
    <t>Ex: 5%</t>
  </si>
  <si>
    <t>Use Intensity</t>
  </si>
  <si>
    <t>Design service life in years per kg of plastic product to 1 decimal point.</t>
  </si>
  <si>
    <t>Chain of Custody Model</t>
  </si>
  <si>
    <t>Segregation</t>
  </si>
  <si>
    <t>e.g. Book and claim, mass balance</t>
  </si>
  <si>
    <t>Allocation Method</t>
  </si>
  <si>
    <t>Further allocation specification (e.g. fuel exempt)</t>
  </si>
  <si>
    <t>Credits and other notes</t>
  </si>
  <si>
    <t>Ex. Consider -0.3 kgCO2e/kg material and energy substitution credits for chemical recycling, or consider -3.0 kgCO2e/kg in removal credits for bio-based plastic from algae</t>
  </si>
  <si>
    <t>Company Details</t>
  </si>
  <si>
    <t>State of Production</t>
  </si>
  <si>
    <t>Product Specifications</t>
  </si>
  <si>
    <t>Product Weight (grams/unit)</t>
  </si>
  <si>
    <t>Product Emissions Intensity / Product Carbon Footprint (PCF)</t>
  </si>
  <si>
    <r>
      <t>Fabrication Only (kgCO</t>
    </r>
    <r>
      <rPr>
        <vertAlign val="subscript"/>
        <sz val="11"/>
        <color theme="1"/>
        <rFont val="Aptos Narrow"/>
        <family val="2"/>
        <scheme val="minor"/>
      </rPr>
      <t>2eq</t>
    </r>
    <r>
      <rPr>
        <sz val="11"/>
        <color theme="1"/>
        <rFont val="Aptos Narrow"/>
        <family val="2"/>
        <scheme val="minor"/>
      </rPr>
      <t>/unit product)</t>
    </r>
  </si>
  <si>
    <r>
      <rPr>
        <sz val="11"/>
        <color rgb="FF000000"/>
        <rFont val="Aptos Narrow"/>
        <family val="2"/>
        <scheme val="minor"/>
      </rPr>
      <t>Total Cradle to Fabrication Gate (kgCO</t>
    </r>
    <r>
      <rPr>
        <vertAlign val="subscript"/>
        <sz val="11"/>
        <color rgb="FF000000"/>
        <rFont val="Aptos Narrow"/>
        <family val="2"/>
        <scheme val="minor"/>
      </rPr>
      <t>2eq</t>
    </r>
    <r>
      <rPr>
        <sz val="11"/>
        <color rgb="FF000000"/>
        <rFont val="Aptos Narrow"/>
        <family val="2"/>
        <scheme val="minor"/>
      </rPr>
      <t>/unit product)</t>
    </r>
  </si>
  <si>
    <t>Total Primary Data Share (%)</t>
  </si>
  <si>
    <t>Highest Cradle to Fabrication Gate Emissions Resin Claimed (type)</t>
  </si>
  <si>
    <t>Highest Cradle to Fabrication Gate Resin Claimed (kgCO2eq/kg resin)</t>
  </si>
  <si>
    <t>Highest Cradle to Fabrication Gate Resin Claimed Primary Data Share (%)</t>
  </si>
  <si>
    <t>Lowest Cradle to Fabrication Gate Emissions Resin Claimed (type)</t>
  </si>
  <si>
    <t>Lowest Cradle to Fabrication Gate Resin Claimed (kgCO2eq/kg resin)</t>
  </si>
  <si>
    <t>Lowest Cradle to Fabrication Gate Resin Claimed Primary Data Share (%)</t>
  </si>
  <si>
    <t>Electricity basis for PCF - market or location</t>
  </si>
  <si>
    <t xml:space="preserve">Feedstock Methane Leak Emissions Intensity </t>
  </si>
  <si>
    <t>Total Cradle to Fabrication Gate Methane Intensity (gCH4/kg product)</t>
  </si>
  <si>
    <t>Total Methane Primary Data Share (%)</t>
  </si>
  <si>
    <t>Highest Cradle to Fabrication Gate Methane Emissions Resin Claimed (type)</t>
  </si>
  <si>
    <t xml:space="preserve">Product Molding &amp; Extrusion Energy Use Characteristics: </t>
  </si>
  <si>
    <t>Renewable Energy Share (%)</t>
  </si>
  <si>
    <t xml:space="preserve">Product Recyclability Characteristics: </t>
  </si>
  <si>
    <t xml:space="preserve">Product End of Life Characteristics: </t>
  </si>
  <si>
    <t xml:space="preserve">Accounting Methodology: </t>
  </si>
  <si>
    <t>Credits and other notes:</t>
  </si>
  <si>
    <t>Calculation for Annual Emissions from All Units of Product Produced:</t>
  </si>
  <si>
    <t xml:space="preserve">Total Annual Emissions </t>
  </si>
  <si>
    <t>Emissions Attributable to Primary Data</t>
  </si>
  <si>
    <t>Total Annual Methane Emissions</t>
  </si>
  <si>
    <t xml:space="preserve"> Methane Emissions Attributable to Primary Data</t>
  </si>
  <si>
    <r>
      <t>Material Emissions (kgCO</t>
    </r>
    <r>
      <rPr>
        <vertAlign val="subscript"/>
        <sz val="11"/>
        <rFont val="Aptos Narrow"/>
        <family val="2"/>
        <scheme val="minor"/>
      </rPr>
      <t>2eq</t>
    </r>
    <r>
      <rPr>
        <sz val="11"/>
        <rFont val="Aptos Narrow"/>
        <family val="2"/>
        <scheme val="minor"/>
      </rPr>
      <t>)</t>
    </r>
  </si>
  <si>
    <t>Chemical PCR</t>
  </si>
  <si>
    <t>Bio- Based Alternatives to Plastic (e.g., Noriware)</t>
  </si>
  <si>
    <r>
      <t>Additive Emissions (kgCO</t>
    </r>
    <r>
      <rPr>
        <vertAlign val="subscript"/>
        <sz val="11"/>
        <rFont val="Aptos Narrow"/>
        <family val="2"/>
        <scheme val="minor"/>
      </rPr>
      <t>2eq</t>
    </r>
    <r>
      <rPr>
        <sz val="11"/>
        <rFont val="Aptos Narrow"/>
        <family val="2"/>
        <scheme val="minor"/>
      </rPr>
      <t>)</t>
    </r>
  </si>
  <si>
    <r>
      <t>Fuel Emissions (kgCO</t>
    </r>
    <r>
      <rPr>
        <vertAlign val="subscript"/>
        <sz val="11"/>
        <color theme="1"/>
        <rFont val="Aptos Narrow"/>
        <family val="2"/>
        <scheme val="minor"/>
      </rPr>
      <t>2eq</t>
    </r>
    <r>
      <rPr>
        <sz val="11"/>
        <color theme="1"/>
        <rFont val="Aptos Narrow"/>
        <family val="2"/>
        <scheme val="minor"/>
      </rPr>
      <t>)</t>
    </r>
  </si>
  <si>
    <r>
      <t>Electricity Emissions (kgCO</t>
    </r>
    <r>
      <rPr>
        <vertAlign val="subscript"/>
        <sz val="11"/>
        <color theme="1"/>
        <rFont val="Aptos Narrow"/>
        <family val="2"/>
        <scheme val="minor"/>
      </rPr>
      <t>2eq</t>
    </r>
    <r>
      <rPr>
        <sz val="11"/>
        <color theme="1"/>
        <rFont val="Aptos Narrow"/>
        <family val="2"/>
        <scheme val="minor"/>
      </rPr>
      <t>)</t>
    </r>
  </si>
  <si>
    <r>
      <t>Production Transport Emissions (kgCO</t>
    </r>
    <r>
      <rPr>
        <vertAlign val="subscript"/>
        <sz val="11"/>
        <color theme="1"/>
        <rFont val="Aptos Narrow"/>
        <family val="2"/>
        <scheme val="minor"/>
      </rPr>
      <t>2eq</t>
    </r>
    <r>
      <rPr>
        <sz val="11"/>
        <color theme="1"/>
        <rFont val="Aptos Narrow"/>
        <family val="2"/>
        <scheme val="minor"/>
      </rPr>
      <t>)</t>
    </r>
  </si>
  <si>
    <r>
      <t>Total Annual Emissions (kgCO</t>
    </r>
    <r>
      <rPr>
        <vertAlign val="subscript"/>
        <sz val="11"/>
        <color theme="1"/>
        <rFont val="Aptos Narrow"/>
        <family val="2"/>
        <scheme val="minor"/>
      </rPr>
      <t>2eq</t>
    </r>
    <r>
      <rPr>
        <sz val="11"/>
        <color theme="1"/>
        <rFont val="Aptos Narrow"/>
        <family val="2"/>
        <scheme val="minor"/>
      </rPr>
      <t>)</t>
    </r>
  </si>
  <si>
    <r>
      <t>Total Annual Methane Emissions (kgCO</t>
    </r>
    <r>
      <rPr>
        <vertAlign val="subscript"/>
        <sz val="11"/>
        <color theme="1"/>
        <rFont val="Aptos Narrow"/>
        <family val="2"/>
        <scheme val="minor"/>
      </rPr>
      <t>2eq</t>
    </r>
    <r>
      <rPr>
        <sz val="11"/>
        <color theme="1"/>
        <rFont val="Aptos Narrow"/>
        <family val="2"/>
        <scheme val="minor"/>
      </rPr>
      <t>)</t>
    </r>
  </si>
  <si>
    <t>Material Used (kg)</t>
  </si>
  <si>
    <t>Additive Used (kg)</t>
  </si>
  <si>
    <t>Total Annual Mass of Product Produced (kg)</t>
  </si>
  <si>
    <t>Total Annual Units of product produced (count)</t>
  </si>
  <si>
    <t xml:space="preserve">Calculation for Emissions Intensity (Emissions Per Unit of Product) or Product Carbon Footprint (PCF): </t>
  </si>
  <si>
    <r>
      <t>Fabrication PCF (kgCO</t>
    </r>
    <r>
      <rPr>
        <vertAlign val="subscript"/>
        <sz val="11"/>
        <color theme="1"/>
        <rFont val="Aptos Narrow"/>
        <family val="2"/>
        <scheme val="minor"/>
      </rPr>
      <t>2eq</t>
    </r>
    <r>
      <rPr>
        <sz val="11"/>
        <color theme="1"/>
        <rFont val="Aptos Narrow"/>
        <family val="2"/>
        <scheme val="minor"/>
      </rPr>
      <t>/unit product)</t>
    </r>
  </si>
  <si>
    <r>
      <t>Fabrication PCF (kgCO</t>
    </r>
    <r>
      <rPr>
        <vertAlign val="subscript"/>
        <sz val="11"/>
        <color theme="1"/>
        <rFont val="Aptos Narrow"/>
        <family val="2"/>
        <scheme val="minor"/>
      </rPr>
      <t>2eq</t>
    </r>
    <r>
      <rPr>
        <sz val="11"/>
        <color theme="1"/>
        <rFont val="Aptos Narrow"/>
        <family val="2"/>
        <scheme val="minor"/>
      </rPr>
      <t>/kg product)</t>
    </r>
  </si>
  <si>
    <r>
      <rPr>
        <b/>
        <i/>
        <sz val="11"/>
        <color rgb="FFC00000"/>
        <rFont val="Aptos Narrow"/>
        <family val="2"/>
        <scheme val="minor"/>
      </rPr>
      <t>Cradle to Fabrication Gate PCF 
(kgCO</t>
    </r>
    <r>
      <rPr>
        <b/>
        <i/>
        <vertAlign val="subscript"/>
        <sz val="11"/>
        <color rgb="FFC00000"/>
        <rFont val="Aptos Narrow"/>
        <family val="2"/>
        <scheme val="minor"/>
      </rPr>
      <t>2eq</t>
    </r>
    <r>
      <rPr>
        <b/>
        <i/>
        <sz val="11"/>
        <color rgb="FFC00000"/>
        <rFont val="Aptos Narrow"/>
        <family val="2"/>
        <scheme val="minor"/>
      </rPr>
      <t>/</t>
    </r>
    <r>
      <rPr>
        <b/>
        <i/>
        <u/>
        <sz val="11"/>
        <color rgb="FFC00000"/>
        <rFont val="Aptos Narrow"/>
        <family val="2"/>
        <scheme val="minor"/>
      </rPr>
      <t xml:space="preserve">unit </t>
    </r>
    <r>
      <rPr>
        <b/>
        <i/>
        <sz val="11"/>
        <color rgb="FFC00000"/>
        <rFont val="Aptos Narrow"/>
        <family val="2"/>
        <scheme val="minor"/>
      </rPr>
      <t>product)</t>
    </r>
  </si>
  <si>
    <r>
      <rPr>
        <b/>
        <i/>
        <sz val="11"/>
        <color rgb="FFC00000"/>
        <rFont val="Aptos Narrow"/>
        <family val="2"/>
        <scheme val="minor"/>
      </rPr>
      <t>Cradle to Fabrication Gate PCF 
(kgCO</t>
    </r>
    <r>
      <rPr>
        <b/>
        <i/>
        <vertAlign val="subscript"/>
        <sz val="11"/>
        <color rgb="FFC00000"/>
        <rFont val="Aptos Narrow"/>
        <family val="2"/>
        <scheme val="minor"/>
      </rPr>
      <t>2eq</t>
    </r>
    <r>
      <rPr>
        <b/>
        <i/>
        <sz val="11"/>
        <color rgb="FFC00000"/>
        <rFont val="Aptos Narrow"/>
        <family val="2"/>
        <scheme val="minor"/>
      </rPr>
      <t>/</t>
    </r>
    <r>
      <rPr>
        <b/>
        <i/>
        <u/>
        <sz val="11"/>
        <color rgb="FFC00000"/>
        <rFont val="Aptos Narrow"/>
        <family val="2"/>
        <scheme val="minor"/>
      </rPr>
      <t>kg</t>
    </r>
    <r>
      <rPr>
        <b/>
        <i/>
        <sz val="11"/>
        <color rgb="FFC00000"/>
        <rFont val="Aptos Narrow"/>
        <family val="2"/>
        <scheme val="minor"/>
      </rPr>
      <t xml:space="preserve"> product)</t>
    </r>
  </si>
  <si>
    <t>PCF Calculation Primary Data Share (%)</t>
  </si>
  <si>
    <t xml:space="preserve">Calculation for Methane Emissions Intensity (Emissions Per Unit of Product): </t>
  </si>
  <si>
    <r>
      <rPr>
        <sz val="11"/>
        <color rgb="FF000000"/>
        <rFont val="Aptos Narrow"/>
        <family val="2"/>
      </rPr>
      <t>Fabrication Methane Intensity 
(kgCH</t>
    </r>
    <r>
      <rPr>
        <vertAlign val="subscript"/>
        <sz val="11"/>
        <color rgb="FF000000"/>
        <rFont val="Aptos Narrow"/>
        <family val="2"/>
      </rPr>
      <t>4</t>
    </r>
    <r>
      <rPr>
        <sz val="11"/>
        <color rgb="FF000000"/>
        <rFont val="Aptos Narrow"/>
        <family val="2"/>
      </rPr>
      <t>/unit product)</t>
    </r>
  </si>
  <si>
    <r>
      <rPr>
        <sz val="11"/>
        <color rgb="FF000000"/>
        <rFont val="Aptos Narrow"/>
        <family val="2"/>
      </rPr>
      <t>Fabrication Methane Intensity 
(kgCH</t>
    </r>
    <r>
      <rPr>
        <vertAlign val="subscript"/>
        <sz val="11"/>
        <color rgb="FF000000"/>
        <rFont val="Aptos Narrow"/>
        <family val="2"/>
      </rPr>
      <t>4</t>
    </r>
    <r>
      <rPr>
        <sz val="11"/>
        <color rgb="FF000000"/>
        <rFont val="Aptos Narrow"/>
        <family val="2"/>
      </rPr>
      <t>/kg product)</t>
    </r>
  </si>
  <si>
    <r>
      <t>Cradle to Fabrication Gate Methane Intensity (kgCH</t>
    </r>
    <r>
      <rPr>
        <vertAlign val="subscript"/>
        <sz val="11"/>
        <color theme="1"/>
        <rFont val="Aptos Narrow"/>
        <family val="2"/>
        <scheme val="minor"/>
      </rPr>
      <t>4</t>
    </r>
    <r>
      <rPr>
        <sz val="11"/>
        <color theme="1"/>
        <rFont val="Aptos Narrow"/>
        <family val="2"/>
        <scheme val="minor"/>
      </rPr>
      <t>/unit product)</t>
    </r>
  </si>
  <si>
    <r>
      <t>Cradle to Fabrication Gate Methane Intensity (kgCH</t>
    </r>
    <r>
      <rPr>
        <vertAlign val="subscript"/>
        <sz val="11"/>
        <color theme="1"/>
        <rFont val="Aptos Narrow"/>
        <family val="2"/>
        <scheme val="minor"/>
      </rPr>
      <t>4</t>
    </r>
    <r>
      <rPr>
        <sz val="11"/>
        <color theme="1"/>
        <rFont val="Aptos Narrow"/>
        <family val="2"/>
        <scheme val="minor"/>
      </rPr>
      <t>/kg product)</t>
    </r>
  </si>
  <si>
    <t>Methane Emissions Calculations
Primary Data Share (%)</t>
  </si>
  <si>
    <t xml:space="preserve">Source: </t>
  </si>
  <si>
    <t xml:space="preserve">Cell drop-down lists: </t>
  </si>
  <si>
    <t>Plastics Extrusion and Molding Greenhouse Gas Emissions Reporting Guidance - RMI</t>
  </si>
  <si>
    <t>Supplier</t>
  </si>
  <si>
    <t>Yes</t>
  </si>
  <si>
    <t>Most recent 12-mo period representative of average year of production</t>
  </si>
  <si>
    <t>RecyClass</t>
  </si>
  <si>
    <t>Bill of Materials</t>
  </si>
  <si>
    <t>EEIO (see TFS Table 4.3)*</t>
  </si>
  <si>
    <t>No</t>
  </si>
  <si>
    <t>Average of last 3 years (calendar or reporting)</t>
  </si>
  <si>
    <t>Estimated</t>
  </si>
  <si>
    <t>APR Recyclability Category</t>
  </si>
  <si>
    <t>Env. Attribute Certificate (e.g., REC, MiQ cert)</t>
  </si>
  <si>
    <t>Table 1: Molding/Extrusion Process Energy Intensity by Resin Type</t>
  </si>
  <si>
    <t>How2Recycle</t>
  </si>
  <si>
    <t>Resin Type </t>
  </si>
  <si>
    <t>Process Type </t>
  </si>
  <si>
    <r>
      <t>Energy Intensity (kWh/kg)</t>
    </r>
    <r>
      <rPr>
        <b/>
        <vertAlign val="superscript"/>
        <sz val="8.5"/>
        <color rgb="FF000000"/>
        <rFont val="Calibri"/>
        <family val="2"/>
      </rPr>
      <t>iii</t>
    </r>
    <r>
      <rPr>
        <b/>
        <sz val="8.5"/>
        <color rgb="FF000000"/>
        <rFont val="Calibri"/>
        <family val="2"/>
      </rPr>
      <t> </t>
    </r>
  </si>
  <si>
    <t>Specific PCF</t>
  </si>
  <si>
    <t>LDPE </t>
  </si>
  <si>
    <t>Injection Molding </t>
  </si>
  <si>
    <t>2.6 </t>
  </si>
  <si>
    <t>Blow Molding </t>
  </si>
  <si>
    <t>1.9 </t>
  </si>
  <si>
    <t>Hybrid</t>
  </si>
  <si>
    <t>Film Extrusion </t>
  </si>
  <si>
    <t>1.5 </t>
  </si>
  <si>
    <t>Organization Carbon Footprint (OCF)</t>
  </si>
  <si>
    <t>Other Extrusion </t>
  </si>
  <si>
    <t>3.8 </t>
  </si>
  <si>
    <t>Others </t>
  </si>
  <si>
    <t>3.4 </t>
  </si>
  <si>
    <t>LLDPE </t>
  </si>
  <si>
    <t>Rotational Molding </t>
  </si>
  <si>
    <t>5.9 </t>
  </si>
  <si>
    <t>1.3 </t>
  </si>
  <si>
    <t xml:space="preserve">From TFS Product Carbon Footprint Guideline for the Chemical Industry, Section 4: </t>
  </si>
  <si>
    <t>3.6 </t>
  </si>
  <si>
    <t>HDPE </t>
  </si>
  <si>
    <t>2.8 </t>
  </si>
  <si>
    <t>2.2 </t>
  </si>
  <si>
    <t>1.1 </t>
  </si>
  <si>
    <t>PP </t>
  </si>
  <si>
    <t>Extrusion </t>
  </si>
  <si>
    <t>Fiber </t>
  </si>
  <si>
    <t>1.8 </t>
  </si>
  <si>
    <t>2.3 </t>
  </si>
  <si>
    <t>PET </t>
  </si>
  <si>
    <t>Solid State (injection, blow molding, and extruding) </t>
  </si>
  <si>
    <t>1.7 </t>
  </si>
  <si>
    <t>PVC </t>
  </si>
  <si>
    <t>Films and Sheets </t>
  </si>
  <si>
    <t>1.6 </t>
  </si>
  <si>
    <t>Pipes and Fittings </t>
  </si>
  <si>
    <t>2.4 </t>
  </si>
  <si>
    <t>Profiles and Tubes </t>
  </si>
  <si>
    <t>2.1 </t>
  </si>
  <si>
    <t>PS </t>
  </si>
  <si>
    <t>GPPS </t>
  </si>
  <si>
    <t>HIPS </t>
  </si>
  <si>
    <t>EPS and XPS </t>
  </si>
  <si>
    <t>ABS </t>
  </si>
  <si>
    <t>SAN and ABS </t>
  </si>
  <si>
    <t>PUR </t>
  </si>
  <si>
    <t>Rigid Foam </t>
  </si>
  <si>
    <t>Flexible Foam </t>
  </si>
  <si>
    <t>Flexible Foam Slabstuck </t>
  </si>
  <si>
    <t>Molded Foam </t>
  </si>
  <si>
    <t>2.0 </t>
  </si>
  <si>
    <t>Elastomer  </t>
  </si>
  <si>
    <t>Table 2: Electricity Emissions Intensity by Region</t>
  </si>
  <si>
    <t>Region </t>
  </si>
  <si>
    <r>
      <t>Grid Intensity (kgCO</t>
    </r>
    <r>
      <rPr>
        <b/>
        <vertAlign val="subscript"/>
        <sz val="8.5"/>
        <color rgb="FF000000"/>
        <rFont val="Calibri"/>
        <family val="2"/>
      </rPr>
      <t>2</t>
    </r>
    <r>
      <rPr>
        <b/>
        <sz val="11"/>
        <color rgb="FF000000"/>
        <rFont val="Calibri"/>
        <family val="2"/>
      </rPr>
      <t>e/kWh) </t>
    </r>
  </si>
  <si>
    <t>China </t>
  </si>
  <si>
    <t>0.580 </t>
  </si>
  <si>
    <t>EU </t>
  </si>
  <si>
    <t>0.216 </t>
  </si>
  <si>
    <t>India </t>
  </si>
  <si>
    <t>0.707 </t>
  </si>
  <si>
    <t>US </t>
  </si>
  <si>
    <t>0.353 </t>
  </si>
  <si>
    <t xml:space="preserve">Table 3: </t>
  </si>
  <si>
    <t>Cradle-to-Pellet Production Emissions Intensity by Resin Type</t>
  </si>
  <si>
    <t>Plastic Resin Type </t>
  </si>
  <si>
    <r>
      <t>Cradle-to-Pellet Virgin Resin Product Carbon Footprint (kgCO2e/kg resin)</t>
    </r>
    <r>
      <rPr>
        <b/>
        <vertAlign val="superscript"/>
        <sz val="8.5"/>
        <color rgb="FF000000"/>
        <rFont val="Calibri"/>
        <family val="2"/>
      </rPr>
      <t>xv,xvi</t>
    </r>
    <r>
      <rPr>
        <b/>
        <sz val="11"/>
        <color rgb="FF000000"/>
        <rFont val="Calibri"/>
        <family val="2"/>
      </rPr>
      <t> </t>
    </r>
  </si>
  <si>
    <r>
      <t>Cradle-to-Pellet Mechanically Recycled Resin Product Carbon Footprint (kgCo2e/kg resin)</t>
    </r>
    <r>
      <rPr>
        <b/>
        <vertAlign val="superscript"/>
        <sz val="8.5"/>
        <color rgb="FF000000"/>
        <rFont val="Calibri"/>
        <family val="2"/>
      </rPr>
      <t>xvii</t>
    </r>
    <r>
      <rPr>
        <b/>
        <sz val="11"/>
        <color rgb="FF000000"/>
        <rFont val="Calibri"/>
        <family val="2"/>
      </rPr>
      <t> </t>
    </r>
  </si>
  <si>
    <r>
      <t>Cradle-to-Pellet Solvent-Recycled Resin Product Carbon Footprint (kgCo2e/kg resin)</t>
    </r>
    <r>
      <rPr>
        <b/>
        <vertAlign val="superscript"/>
        <sz val="8.5"/>
        <color rgb="FF000000"/>
        <rFont val="Calibri"/>
        <family val="2"/>
      </rPr>
      <t>xviii</t>
    </r>
    <r>
      <rPr>
        <b/>
        <sz val="11"/>
        <color rgb="FF000000"/>
        <rFont val="Calibri"/>
        <family val="2"/>
      </rPr>
      <t> </t>
    </r>
  </si>
  <si>
    <t>Assume a 67% reduction from virgin resin </t>
  </si>
  <si>
    <t>Assume a 20% reduction from virgin resin </t>
  </si>
  <si>
    <t>3.7 </t>
  </si>
  <si>
    <t>3.9 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</si>
</sst>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0.0000"/>
    <numFmt numFmtId="167" formatCode="0.000E+00"/>
    <numFmt numFmtId="168" formatCode="0.0E+00"/>
  </numFmts>
  <fonts count="41">
    <font>
      <sz val="11"/>
      <color theme="1"/>
      <name val="Aptos Narrow"/>
      <family val="2"/>
      <scheme val="minor"/>
    </font>
    <font>
      <sz val="11"/>
      <color theme="1"/>
      <name val="Aptos Narrow"/>
      <scheme val="minor"/>
    </font>
    <font>
      <b/>
      <sz val="11"/>
      <color theme="1"/>
      <name val="Aptos Narrow"/>
      <family val="2"/>
      <scheme val="minor"/>
    </font>
    <font>
      <b/>
      <i/>
      <sz val="11"/>
      <color theme="1"/>
      <name val="Aptos Narrow"/>
      <family val="2"/>
      <scheme val="minor"/>
    </font>
    <font>
      <sz val="11"/>
      <color rgb="FFFF0000"/>
      <name val="Aptos Narrow"/>
      <family val="2"/>
      <scheme val="minor"/>
    </font>
    <font>
      <i/>
      <sz val="11"/>
      <color theme="1"/>
      <name val="Aptos Narrow"/>
      <family val="2"/>
      <scheme val="minor"/>
    </font>
    <font>
      <sz val="10"/>
      <color theme="1"/>
      <name val="Aptos Narrow"/>
      <family val="2"/>
      <scheme val="minor"/>
    </font>
    <font>
      <u/>
      <sz val="11"/>
      <color theme="10"/>
      <name val="Aptos Narrow"/>
      <family val="2"/>
      <scheme val="minor"/>
    </font>
    <font>
      <sz val="11"/>
      <color rgb="FF000000"/>
      <name val="Calibri"/>
      <family val="2"/>
    </font>
    <font>
      <sz val="11"/>
      <color rgb="FF000000"/>
      <name val="Aptos Narrow"/>
      <family val="2"/>
      <scheme val="minor"/>
    </font>
    <font>
      <sz val="11"/>
      <name val="Aptos Narrow"/>
      <family val="2"/>
      <scheme val="minor"/>
    </font>
    <font>
      <sz val="11"/>
      <color rgb="FF000000"/>
      <name val="Aptos Narrow"/>
      <scheme val="minor"/>
    </font>
    <font>
      <b/>
      <sz val="11"/>
      <color rgb="FF000000"/>
      <name val="Calibri"/>
      <family val="2"/>
    </font>
    <font>
      <b/>
      <vertAlign val="superscript"/>
      <sz val="8.5"/>
      <color rgb="FF000000"/>
      <name val="Calibri"/>
      <family val="2"/>
    </font>
    <font>
      <b/>
      <sz val="8.5"/>
      <color rgb="FF000000"/>
      <name val="Calibri"/>
      <family val="2"/>
    </font>
    <font>
      <b/>
      <vertAlign val="subscript"/>
      <sz val="8.5"/>
      <color rgb="FF000000"/>
      <name val="Calibri"/>
      <family val="2"/>
    </font>
    <font>
      <b/>
      <sz val="15"/>
      <color theme="1"/>
      <name val="Aptos Narrow"/>
      <family val="2"/>
      <scheme val="minor"/>
    </font>
    <font>
      <b/>
      <u/>
      <sz val="11"/>
      <color theme="1"/>
      <name val="Aptos Narrow"/>
      <family val="2"/>
      <scheme val="minor"/>
    </font>
    <font>
      <u/>
      <sz val="11"/>
      <color theme="1"/>
      <name val="Aptos Narrow"/>
      <family val="2"/>
      <scheme val="minor"/>
    </font>
    <font>
      <i/>
      <sz val="10"/>
      <color theme="1"/>
      <name val="Aptos Narrow"/>
      <scheme val="minor"/>
    </font>
    <font>
      <sz val="11"/>
      <color theme="1"/>
      <name val="Aptos Narrow"/>
      <family val="2"/>
      <scheme val="minor"/>
    </font>
    <font>
      <sz val="10"/>
      <color rgb="FF000000"/>
      <name val="Tahoma"/>
      <family val="2"/>
    </font>
    <font>
      <b/>
      <sz val="10"/>
      <color rgb="FF000000"/>
      <name val="Tahoma"/>
      <family val="2"/>
    </font>
    <font>
      <b/>
      <sz val="14"/>
      <color theme="1"/>
      <name val="Aptos Narrow"/>
      <family val="2"/>
      <scheme val="minor"/>
    </font>
    <font>
      <vertAlign val="subscript"/>
      <sz val="11"/>
      <color theme="1"/>
      <name val="Aptos Narrow"/>
      <family val="2"/>
      <scheme val="minor"/>
    </font>
    <font>
      <vertAlign val="subscript"/>
      <sz val="11"/>
      <color rgb="FF000000"/>
      <name val="Aptos Narrow"/>
      <family val="2"/>
      <scheme val="minor"/>
    </font>
    <font>
      <vertAlign val="subscript"/>
      <sz val="10"/>
      <color theme="1"/>
      <name val="Aptos Narrow"/>
      <family val="2"/>
      <scheme val="minor"/>
    </font>
    <font>
      <i/>
      <sz val="10"/>
      <color theme="1"/>
      <name val="Aptos Narrow"/>
      <family val="2"/>
      <scheme val="minor"/>
    </font>
    <font>
      <b/>
      <i/>
      <sz val="11"/>
      <color rgb="FFC00000"/>
      <name val="Aptos Narrow"/>
      <family val="2"/>
      <scheme val="minor"/>
    </font>
    <font>
      <sz val="11"/>
      <color rgb="FF000000"/>
      <name val="Aptos Narrow"/>
      <family val="2"/>
    </font>
    <font>
      <vertAlign val="subscript"/>
      <sz val="11"/>
      <color rgb="FF000000"/>
      <name val="Aptos Narrow"/>
      <family val="2"/>
    </font>
    <font>
      <vertAlign val="subscript"/>
      <sz val="11"/>
      <name val="Aptos Narrow"/>
      <family val="2"/>
      <scheme val="minor"/>
    </font>
    <font>
      <b/>
      <i/>
      <vertAlign val="subscript"/>
      <sz val="11"/>
      <color rgb="FFC00000"/>
      <name val="Aptos Narrow"/>
      <family val="2"/>
      <scheme val="minor"/>
    </font>
    <font>
      <b/>
      <i/>
      <u/>
      <sz val="11"/>
      <color rgb="FFC00000"/>
      <name val="Aptos Narrow"/>
      <family val="2"/>
      <scheme val="minor"/>
    </font>
    <font>
      <sz val="11"/>
      <color rgb="FF000000"/>
      <name val="Aptos Narrow"/>
    </font>
    <font>
      <vertAlign val="subscript"/>
      <sz val="11"/>
      <color rgb="FF000000"/>
      <name val="Aptos Narrow"/>
      <scheme val="minor"/>
    </font>
    <font>
      <sz val="9"/>
      <color rgb="FF000000"/>
      <name val="Aptos Narrow"/>
    </font>
    <font>
      <sz val="9"/>
      <color rgb="FF000000"/>
      <name val="Aptos Narrow"/>
      <scheme val="minor"/>
    </font>
    <font>
      <sz val="11"/>
      <color theme="0"/>
      <name val="Aptos Narrow"/>
      <family val="2"/>
      <scheme val="minor"/>
    </font>
    <font>
      <sz val="11"/>
      <color theme="1"/>
      <name val="Aptos Narrow"/>
      <scheme val="minor"/>
    </font>
    <font>
      <sz val="11"/>
      <color rgb="FFFF0000"/>
      <name val="Aptos Narrow"/>
      <scheme val="minor"/>
    </font>
  </fonts>
  <fills count="11">
    <fill>
      <patternFill patternType="none"/>
    </fill>
    <fill>
      <patternFill patternType="gray125"/>
    </fill>
    <fill>
      <patternFill patternType="solid">
        <fgColor theme="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bottom style="thin">
        <color rgb="FF000000"/>
      </bottom>
      <diagonal/>
    </border>
    <border>
      <left style="thin">
        <color rgb="FF000000"/>
      </left>
      <right style="thin">
        <color auto="1"/>
      </right>
      <top/>
      <bottom/>
      <diagonal/>
    </border>
    <border>
      <left/>
      <right style="thin">
        <color auto="1"/>
      </right>
      <top/>
      <bottom style="thin">
        <color auto="1"/>
      </bottom>
      <diagonal/>
    </border>
    <border>
      <left/>
      <right style="thin">
        <color rgb="FF000000"/>
      </right>
      <top/>
      <bottom style="thin">
        <color auto="1"/>
      </bottom>
      <diagonal/>
    </border>
    <border>
      <left style="thin">
        <color rgb="FF000000"/>
      </left>
      <right style="thin">
        <color auto="1"/>
      </right>
      <top/>
      <bottom style="thin">
        <color auto="1"/>
      </bottom>
      <diagonal/>
    </border>
    <border>
      <left/>
      <right style="thin">
        <color auto="1"/>
      </right>
      <top/>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auto="1"/>
      </top>
      <bottom/>
      <diagonal/>
    </border>
    <border>
      <left/>
      <right style="thin">
        <color auto="1"/>
      </right>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auto="1"/>
      </left>
      <right/>
      <top style="thin">
        <color rgb="FF000000"/>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rgb="FF000000"/>
      </bottom>
      <diagonal/>
    </border>
    <border>
      <left/>
      <right/>
      <top style="thin">
        <color rgb="FF000000"/>
      </top>
      <bottom style="thin">
        <color auto="1"/>
      </bottom>
      <diagonal/>
    </border>
    <border>
      <left/>
      <right/>
      <top/>
      <bottom style="thin">
        <color auto="1"/>
      </bottom>
      <diagonal/>
    </border>
    <border>
      <left/>
      <right/>
      <top/>
      <bottom style="thin">
        <color rgb="FF000000"/>
      </bottom>
      <diagonal/>
    </border>
    <border>
      <left/>
      <right/>
      <top style="thin">
        <color auto="1"/>
      </top>
      <bottom style="thin">
        <color auto="1"/>
      </bottom>
      <diagonal/>
    </border>
    <border>
      <left/>
      <right style="thin">
        <color rgb="FF000000"/>
      </right>
      <top/>
      <bottom/>
      <diagonal/>
    </border>
    <border>
      <left style="thin">
        <color rgb="FF000000"/>
      </left>
      <right/>
      <top/>
      <bottom/>
      <diagonal/>
    </border>
    <border>
      <left/>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7" fillId="0" borderId="0" applyNumberFormat="0" applyFill="0" applyBorder="0" applyAlignment="0" applyProtection="0"/>
    <xf numFmtId="43" fontId="20" fillId="0" borderId="0" applyFont="0" applyFill="0" applyBorder="0" applyAlignment="0" applyProtection="0"/>
    <xf numFmtId="9" fontId="20" fillId="0" borderId="0" applyFont="0" applyFill="0" applyBorder="0" applyAlignment="0" applyProtection="0"/>
  </cellStyleXfs>
  <cellXfs count="183">
    <xf numFmtId="0" fontId="0" fillId="0" borderId="0" xfId="0"/>
    <xf numFmtId="0" fontId="2" fillId="0" borderId="0" xfId="0" applyFont="1"/>
    <xf numFmtId="0" fontId="3" fillId="0" borderId="0" xfId="0" applyFont="1"/>
    <xf numFmtId="0" fontId="0" fillId="0" borderId="1" xfId="0" applyBorder="1"/>
    <xf numFmtId="0" fontId="0" fillId="0" borderId="0" xfId="0" applyAlignment="1">
      <alignment wrapText="1"/>
    </xf>
    <xf numFmtId="0" fontId="5" fillId="0" borderId="0" xfId="0" applyFont="1" applyAlignment="1">
      <alignment wrapText="1"/>
    </xf>
    <xf numFmtId="0" fontId="5" fillId="0" borderId="1" xfId="0" applyFont="1" applyBorder="1" applyAlignment="1">
      <alignment wrapText="1"/>
    </xf>
    <xf numFmtId="0" fontId="0" fillId="0" borderId="0" xfId="0" applyAlignment="1">
      <alignment horizontal="center"/>
    </xf>
    <xf numFmtId="0" fontId="2" fillId="0" borderId="0" xfId="0" applyFont="1" applyAlignment="1">
      <alignment wrapText="1"/>
    </xf>
    <xf numFmtId="0" fontId="2" fillId="2" borderId="0" xfId="0" applyFont="1" applyFill="1"/>
    <xf numFmtId="0" fontId="0" fillId="3" borderId="1" xfId="0" applyFill="1" applyBorder="1"/>
    <xf numFmtId="0" fontId="0" fillId="0" borderId="1" xfId="0" applyBorder="1" applyAlignment="1">
      <alignment vertical="top" wrapText="1"/>
    </xf>
    <xf numFmtId="0" fontId="0" fillId="0" borderId="1" xfId="0" applyBorder="1" applyAlignment="1">
      <alignment vertical="top"/>
    </xf>
    <xf numFmtId="0" fontId="6" fillId="0" borderId="1" xfId="0" applyFont="1" applyBorder="1" applyAlignment="1">
      <alignment vertical="top" wrapText="1"/>
    </xf>
    <xf numFmtId="0" fontId="0" fillId="0" borderId="1" xfId="0" applyBorder="1" applyAlignment="1">
      <alignment wrapText="1"/>
    </xf>
    <xf numFmtId="0" fontId="0" fillId="3" borderId="1" xfId="0" applyFill="1" applyBorder="1" applyAlignment="1">
      <alignment wrapText="1"/>
    </xf>
    <xf numFmtId="0" fontId="7" fillId="0" borderId="0" xfId="1"/>
    <xf numFmtId="0" fontId="0" fillId="0" borderId="6" xfId="0" applyBorder="1"/>
    <xf numFmtId="0" fontId="5" fillId="0" borderId="6" xfId="0" applyFont="1" applyBorder="1" applyAlignment="1">
      <alignment wrapText="1"/>
    </xf>
    <xf numFmtId="0" fontId="0" fillId="0" borderId="7" xfId="0" applyBorder="1"/>
    <xf numFmtId="0" fontId="0" fillId="3" borderId="7" xfId="0" applyFill="1" applyBorder="1"/>
    <xf numFmtId="0" fontId="5" fillId="0" borderId="7" xfId="0" applyFont="1" applyBorder="1" applyAlignment="1">
      <alignment wrapText="1"/>
    </xf>
    <xf numFmtId="0" fontId="0" fillId="3" borderId="7" xfId="0" applyFill="1" applyBorder="1" applyAlignment="1">
      <alignment wrapText="1"/>
    </xf>
    <xf numFmtId="0" fontId="0" fillId="3" borderId="5" xfId="0" applyFill="1" applyBorder="1" applyAlignment="1">
      <alignment wrapText="1"/>
    </xf>
    <xf numFmtId="0" fontId="8" fillId="0" borderId="12" xfId="0" applyFont="1" applyBorder="1" applyAlignment="1">
      <alignment wrapText="1"/>
    </xf>
    <xf numFmtId="0" fontId="8" fillId="0" borderId="11" xfId="0" applyFont="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8" fillId="0" borderId="3" xfId="0" applyFont="1" applyBorder="1" applyAlignment="1">
      <alignment wrapText="1"/>
    </xf>
    <xf numFmtId="0" fontId="8" fillId="0" borderId="19" xfId="0" applyFont="1" applyBorder="1" applyAlignment="1">
      <alignment wrapText="1"/>
    </xf>
    <xf numFmtId="0" fontId="8" fillId="0" borderId="21" xfId="0" applyFont="1" applyBorder="1" applyAlignment="1">
      <alignment wrapText="1"/>
    </xf>
    <xf numFmtId="0" fontId="8" fillId="0" borderId="1" xfId="0" applyFont="1" applyBorder="1" applyAlignment="1">
      <alignment wrapText="1"/>
    </xf>
    <xf numFmtId="0" fontId="8" fillId="0" borderId="17" xfId="0" applyFont="1" applyBorder="1" applyAlignment="1">
      <alignment wrapText="1"/>
    </xf>
    <xf numFmtId="0" fontId="8" fillId="0" borderId="22" xfId="0" applyFont="1" applyBorder="1" applyAlignment="1">
      <alignment wrapText="1"/>
    </xf>
    <xf numFmtId="0" fontId="9" fillId="0" borderId="0" xfId="0" applyFont="1"/>
    <xf numFmtId="0" fontId="5" fillId="0" borderId="25" xfId="0" applyFont="1" applyBorder="1" applyAlignment="1">
      <alignment wrapText="1"/>
    </xf>
    <xf numFmtId="0" fontId="5" fillId="0" borderId="26" xfId="0" applyFont="1" applyBorder="1" applyAlignment="1">
      <alignment wrapText="1"/>
    </xf>
    <xf numFmtId="0" fontId="3" fillId="0" borderId="24" xfId="0" applyFont="1" applyBorder="1" applyAlignment="1">
      <alignment wrapText="1"/>
    </xf>
    <xf numFmtId="0" fontId="0" fillId="0" borderId="0" xfId="0" applyAlignment="1">
      <alignment horizontal="center" wrapText="1"/>
    </xf>
    <xf numFmtId="0" fontId="12" fillId="0" borderId="8" xfId="0" applyFont="1" applyBorder="1" applyAlignment="1">
      <alignment wrapText="1"/>
    </xf>
    <xf numFmtId="0" fontId="12" fillId="0" borderId="9" xfId="0" applyFont="1" applyBorder="1" applyAlignment="1">
      <alignment wrapText="1"/>
    </xf>
    <xf numFmtId="0" fontId="12" fillId="0" borderId="10" xfId="0" applyFont="1" applyBorder="1" applyAlignment="1">
      <alignment wrapText="1"/>
    </xf>
    <xf numFmtId="0" fontId="12" fillId="0" borderId="20" xfId="0" applyFont="1" applyBorder="1" applyAlignment="1">
      <alignment wrapText="1"/>
    </xf>
    <xf numFmtId="0" fontId="2" fillId="4" borderId="0" xfId="0" applyFont="1" applyFill="1"/>
    <xf numFmtId="0" fontId="0" fillId="4" borderId="0" xfId="0" applyFill="1"/>
    <xf numFmtId="0" fontId="16" fillId="0" borderId="0" xfId="0" applyFont="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12" fillId="0" borderId="35" xfId="0" applyFont="1" applyBorder="1" applyAlignment="1">
      <alignment wrapText="1"/>
    </xf>
    <xf numFmtId="0" fontId="12" fillId="0" borderId="39" xfId="0" applyFont="1" applyBorder="1" applyAlignment="1">
      <alignment wrapText="1"/>
    </xf>
    <xf numFmtId="0" fontId="8" fillId="0" borderId="40" xfId="0" applyFont="1" applyBorder="1" applyAlignment="1">
      <alignment wrapText="1"/>
    </xf>
    <xf numFmtId="0" fontId="8" fillId="0" borderId="41" xfId="0" applyFont="1" applyBorder="1" applyAlignment="1">
      <alignment wrapText="1"/>
    </xf>
    <xf numFmtId="0" fontId="0" fillId="0" borderId="30" xfId="0" applyBorder="1" applyAlignment="1">
      <alignment wrapText="1"/>
    </xf>
    <xf numFmtId="0" fontId="8" fillId="0" borderId="0" xfId="0" applyFont="1" applyAlignment="1">
      <alignment wrapText="1"/>
    </xf>
    <xf numFmtId="0" fontId="8" fillId="0" borderId="42" xfId="0" applyFont="1" applyBorder="1" applyAlignment="1">
      <alignment wrapText="1"/>
    </xf>
    <xf numFmtId="0" fontId="17" fillId="0" borderId="0" xfId="0" applyFont="1"/>
    <xf numFmtId="0" fontId="18" fillId="0" borderId="0" xfId="0" applyFont="1"/>
    <xf numFmtId="0" fontId="5" fillId="0" borderId="0" xfId="0" applyFont="1"/>
    <xf numFmtId="0" fontId="2" fillId="5" borderId="2" xfId="0" applyFont="1" applyFill="1" applyBorder="1"/>
    <xf numFmtId="0" fontId="0" fillId="5" borderId="2" xfId="0" applyFill="1" applyBorder="1"/>
    <xf numFmtId="0" fontId="5" fillId="5" borderId="2" xfId="0" applyFont="1" applyFill="1" applyBorder="1" applyAlignment="1">
      <alignment wrapText="1"/>
    </xf>
    <xf numFmtId="0" fontId="0" fillId="5" borderId="2" xfId="0" applyFill="1" applyBorder="1" applyAlignment="1">
      <alignment wrapText="1"/>
    </xf>
    <xf numFmtId="0" fontId="0" fillId="6" borderId="0" xfId="0" applyFill="1"/>
    <xf numFmtId="0" fontId="11" fillId="0" borderId="1" xfId="0" applyFont="1" applyBorder="1" applyAlignment="1">
      <alignment vertical="top" wrapText="1"/>
    </xf>
    <xf numFmtId="0" fontId="4" fillId="0" borderId="0" xfId="0" applyFont="1"/>
    <xf numFmtId="0" fontId="10" fillId="0" borderId="0" xfId="0" applyFont="1"/>
    <xf numFmtId="0" fontId="9" fillId="0" borderId="7" xfId="0" applyFont="1" applyBorder="1" applyAlignment="1">
      <alignment vertical="top" wrapText="1"/>
    </xf>
    <xf numFmtId="164" fontId="0" fillId="0" borderId="0" xfId="2" applyNumberFormat="1" applyFont="1"/>
    <xf numFmtId="0" fontId="4" fillId="0" borderId="0" xfId="0" applyFont="1" applyAlignment="1">
      <alignment vertical="top" wrapText="1"/>
    </xf>
    <xf numFmtId="0" fontId="2" fillId="7" borderId="2" xfId="0" applyFont="1" applyFill="1" applyBorder="1"/>
    <xf numFmtId="0" fontId="0" fillId="7" borderId="2" xfId="0" applyFill="1" applyBorder="1"/>
    <xf numFmtId="0" fontId="5" fillId="7" borderId="2" xfId="0" applyFont="1" applyFill="1" applyBorder="1" applyAlignment="1">
      <alignment wrapText="1"/>
    </xf>
    <xf numFmtId="0" fontId="5" fillId="0" borderId="33" xfId="0" applyFont="1" applyBorder="1" applyAlignment="1">
      <alignment wrapText="1"/>
    </xf>
    <xf numFmtId="0" fontId="0" fillId="0" borderId="33" xfId="0" applyBorder="1" applyAlignment="1">
      <alignment wrapText="1"/>
    </xf>
    <xf numFmtId="0" fontId="2" fillId="8" borderId="2" xfId="0" applyFont="1" applyFill="1" applyBorder="1"/>
    <xf numFmtId="0" fontId="0" fillId="8" borderId="2" xfId="0" applyFill="1" applyBorder="1"/>
    <xf numFmtId="0" fontId="0" fillId="8" borderId="2" xfId="0" applyFill="1" applyBorder="1" applyAlignment="1">
      <alignment wrapText="1"/>
    </xf>
    <xf numFmtId="0" fontId="0" fillId="7" borderId="2" xfId="0" applyFill="1" applyBorder="1" applyAlignment="1">
      <alignment wrapText="1"/>
    </xf>
    <xf numFmtId="0" fontId="2" fillId="7" borderId="2" xfId="0" applyFont="1" applyFill="1" applyBorder="1" applyAlignment="1">
      <alignment wrapText="1"/>
    </xf>
    <xf numFmtId="0" fontId="2" fillId="5" borderId="2" xfId="0" applyFont="1" applyFill="1" applyBorder="1" applyAlignment="1">
      <alignment wrapText="1"/>
    </xf>
    <xf numFmtId="0" fontId="19" fillId="0" borderId="1" xfId="0" applyFont="1" applyBorder="1" applyAlignment="1">
      <alignment horizontal="right" wrapText="1"/>
    </xf>
    <xf numFmtId="0" fontId="19" fillId="0" borderId="1" xfId="0" applyFont="1" applyBorder="1" applyAlignment="1">
      <alignment horizontal="right"/>
    </xf>
    <xf numFmtId="0" fontId="19" fillId="0" borderId="0" xfId="0" applyFont="1" applyAlignment="1">
      <alignment horizontal="right"/>
    </xf>
    <xf numFmtId="164" fontId="0" fillId="0" borderId="1" xfId="2" applyNumberFormat="1" applyFont="1" applyBorder="1"/>
    <xf numFmtId="43" fontId="0" fillId="0" borderId="1" xfId="2" applyFont="1" applyBorder="1"/>
    <xf numFmtId="0" fontId="2" fillId="9" borderId="1" xfId="0" applyFont="1" applyFill="1" applyBorder="1"/>
    <xf numFmtId="9" fontId="0" fillId="0" borderId="1" xfId="0" applyNumberFormat="1" applyBorder="1"/>
    <xf numFmtId="0" fontId="0" fillId="0" borderId="6" xfId="0" applyBorder="1" applyAlignment="1">
      <alignment horizontal="left" vertical="top" wrapText="1"/>
    </xf>
    <xf numFmtId="165" fontId="2" fillId="9" borderId="1" xfId="0" applyNumberFormat="1" applyFont="1" applyFill="1" applyBorder="1"/>
    <xf numFmtId="165" fontId="0" fillId="0" borderId="1" xfId="0" applyNumberFormat="1" applyBorder="1"/>
    <xf numFmtId="0" fontId="2" fillId="0" borderId="0" xfId="0" applyFont="1" applyAlignment="1">
      <alignment horizontal="left"/>
    </xf>
    <xf numFmtId="164" fontId="0" fillId="0" borderId="1" xfId="2" applyNumberFormat="1" applyFont="1" applyFill="1" applyBorder="1"/>
    <xf numFmtId="0" fontId="5" fillId="0" borderId="1" xfId="0" applyFont="1" applyBorder="1"/>
    <xf numFmtId="9" fontId="0" fillId="0" borderId="0" xfId="0" applyNumberFormat="1"/>
    <xf numFmtId="0" fontId="2" fillId="6" borderId="0" xfId="0" applyFont="1" applyFill="1"/>
    <xf numFmtId="0" fontId="27" fillId="0" borderId="0" xfId="0" applyFont="1" applyAlignment="1">
      <alignment horizontal="right"/>
    </xf>
    <xf numFmtId="43" fontId="0" fillId="0" borderId="1" xfId="0" applyNumberFormat="1" applyBorder="1"/>
    <xf numFmtId="164" fontId="0" fillId="0" borderId="1" xfId="0" applyNumberFormat="1" applyBorder="1"/>
    <xf numFmtId="0" fontId="0" fillId="9" borderId="1" xfId="0" applyFill="1" applyBorder="1"/>
    <xf numFmtId="0" fontId="29" fillId="0" borderId="6" xfId="0" applyFont="1" applyBorder="1" applyAlignment="1">
      <alignment wrapText="1"/>
    </xf>
    <xf numFmtId="0" fontId="0" fillId="9" borderId="0" xfId="0" applyFill="1"/>
    <xf numFmtId="0" fontId="28" fillId="0" borderId="1" xfId="0" applyFont="1" applyBorder="1" applyAlignment="1">
      <alignment wrapText="1"/>
    </xf>
    <xf numFmtId="0" fontId="9" fillId="0" borderId="6" xfId="0" applyFont="1" applyBorder="1" applyAlignment="1">
      <alignment wrapText="1"/>
    </xf>
    <xf numFmtId="0" fontId="9" fillId="0" borderId="1" xfId="0" applyFont="1" applyBorder="1"/>
    <xf numFmtId="9" fontId="0" fillId="0" borderId="7" xfId="0" applyNumberFormat="1" applyBorder="1"/>
    <xf numFmtId="0" fontId="27" fillId="0" borderId="1" xfId="0" applyFont="1" applyBorder="1" applyAlignment="1">
      <alignment horizontal="right" wrapText="1"/>
    </xf>
    <xf numFmtId="9" fontId="0" fillId="0" borderId="7" xfId="0" applyNumberFormat="1" applyBorder="1" applyAlignment="1">
      <alignment horizontal="right"/>
    </xf>
    <xf numFmtId="0" fontId="9" fillId="0" borderId="46" xfId="0" applyFont="1" applyBorder="1" applyAlignment="1">
      <alignment vertical="top" wrapText="1"/>
    </xf>
    <xf numFmtId="0" fontId="9" fillId="10" borderId="7" xfId="0" applyFont="1" applyFill="1" applyBorder="1" applyAlignment="1">
      <alignment vertical="top" wrapText="1"/>
    </xf>
    <xf numFmtId="0" fontId="0" fillId="0" borderId="47" xfId="0" applyBorder="1"/>
    <xf numFmtId="9" fontId="0" fillId="0" borderId="47" xfId="0" applyNumberFormat="1" applyBorder="1"/>
    <xf numFmtId="0" fontId="34" fillId="0" borderId="1" xfId="0" applyFont="1" applyBorder="1" applyAlignment="1">
      <alignment vertical="top" wrapText="1"/>
    </xf>
    <xf numFmtId="0" fontId="38" fillId="0" borderId="0" xfId="0" applyFont="1"/>
    <xf numFmtId="11" fontId="0" fillId="0" borderId="6" xfId="2" applyNumberFormat="1" applyFont="1" applyBorder="1"/>
    <xf numFmtId="11" fontId="0" fillId="0" borderId="6" xfId="2" applyNumberFormat="1" applyFont="1" applyFill="1" applyBorder="1"/>
    <xf numFmtId="11" fontId="28" fillId="0" borderId="6" xfId="2" applyNumberFormat="1" applyFont="1" applyBorder="1"/>
    <xf numFmtId="11" fontId="28" fillId="0" borderId="1" xfId="2" applyNumberFormat="1" applyFont="1" applyFill="1" applyBorder="1"/>
    <xf numFmtId="167" fontId="0" fillId="0" borderId="3" xfId="0" applyNumberFormat="1" applyBorder="1"/>
    <xf numFmtId="167" fontId="0" fillId="0" borderId="1" xfId="0" applyNumberFormat="1" applyBorder="1"/>
    <xf numFmtId="168" fontId="0" fillId="0" borderId="7" xfId="0" applyNumberFormat="1" applyBorder="1"/>
    <xf numFmtId="0" fontId="39" fillId="0" borderId="0" xfId="0" applyFont="1"/>
    <xf numFmtId="0" fontId="40" fillId="0" borderId="0" xfId="0" applyFont="1"/>
    <xf numFmtId="11" fontId="0" fillId="0" borderId="6" xfId="0" applyNumberFormat="1" applyBorder="1"/>
    <xf numFmtId="11" fontId="0" fillId="0" borderId="1" xfId="0" applyNumberFormat="1" applyBorder="1"/>
    <xf numFmtId="168" fontId="2" fillId="9" borderId="1" xfId="0" applyNumberFormat="1" applyFont="1" applyFill="1" applyBorder="1"/>
    <xf numFmtId="9" fontId="0" fillId="3" borderId="1" xfId="0" applyNumberFormat="1" applyFill="1" applyBorder="1"/>
    <xf numFmtId="166" fontId="0" fillId="7" borderId="1" xfId="0" applyNumberFormat="1" applyFill="1" applyBorder="1"/>
    <xf numFmtId="0" fontId="10" fillId="7" borderId="1" xfId="0" applyFont="1" applyFill="1" applyBorder="1"/>
    <xf numFmtId="167" fontId="0" fillId="7" borderId="7" xfId="0" applyNumberFormat="1" applyFill="1" applyBorder="1"/>
    <xf numFmtId="167" fontId="0" fillId="7" borderId="6" xfId="0" applyNumberFormat="1" applyFill="1" applyBorder="1"/>
    <xf numFmtId="0" fontId="0" fillId="7" borderId="1" xfId="2" applyNumberFormat="1" applyFont="1" applyFill="1" applyBorder="1"/>
    <xf numFmtId="11" fontId="0" fillId="7" borderId="7" xfId="0" applyNumberFormat="1" applyFill="1" applyBorder="1"/>
    <xf numFmtId="0" fontId="0" fillId="7" borderId="1" xfId="0" applyFill="1" applyBorder="1"/>
    <xf numFmtId="9" fontId="0" fillId="7" borderId="7" xfId="0" applyNumberFormat="1" applyFill="1" applyBorder="1"/>
    <xf numFmtId="0" fontId="0" fillId="7" borderId="7" xfId="0" applyFill="1" applyBorder="1"/>
    <xf numFmtId="0" fontId="1" fillId="7" borderId="2" xfId="0" applyFont="1" applyFill="1" applyBorder="1"/>
    <xf numFmtId="0" fontId="1" fillId="0" borderId="0" xfId="0" applyFont="1"/>
    <xf numFmtId="0" fontId="1" fillId="5" borderId="2" xfId="0" applyFont="1" applyFill="1" applyBorder="1"/>
    <xf numFmtId="0" fontId="1" fillId="0" borderId="33" xfId="0" applyFont="1" applyBorder="1"/>
    <xf numFmtId="0" fontId="1" fillId="8" borderId="2" xfId="0" applyFont="1" applyFill="1" applyBorder="1" applyAlignment="1">
      <alignment wrapText="1"/>
    </xf>
    <xf numFmtId="0" fontId="1" fillId="0" borderId="0" xfId="0" applyFont="1" applyAlignment="1">
      <alignment wrapText="1"/>
    </xf>
    <xf numFmtId="0" fontId="1" fillId="0" borderId="1" xfId="0" applyFont="1" applyBorder="1" applyAlignment="1">
      <alignment vertical="top" wrapText="1"/>
    </xf>
    <xf numFmtId="0" fontId="1" fillId="7" borderId="1" xfId="0" applyFont="1" applyFill="1" applyBorder="1" applyAlignment="1">
      <alignment wrapText="1"/>
    </xf>
    <xf numFmtId="0" fontId="1" fillId="7" borderId="1" xfId="0" applyFont="1" applyFill="1" applyBorder="1"/>
    <xf numFmtId="0" fontId="1" fillId="7" borderId="1" xfId="3" applyNumberFormat="1" applyFont="1" applyFill="1" applyBorder="1" applyAlignment="1">
      <alignment wrapText="1"/>
    </xf>
    <xf numFmtId="2" fontId="1" fillId="7" borderId="1" xfId="0" applyNumberFormat="1" applyFont="1" applyFill="1" applyBorder="1" applyAlignment="1">
      <alignment wrapText="1"/>
    </xf>
    <xf numFmtId="0" fontId="1" fillId="5" borderId="2" xfId="0" applyFont="1" applyFill="1" applyBorder="1" applyAlignment="1">
      <alignment wrapText="1"/>
    </xf>
    <xf numFmtId="0" fontId="1" fillId="7" borderId="2" xfId="0" applyFont="1" applyFill="1" applyBorder="1" applyAlignment="1">
      <alignment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44" xfId="0" applyFont="1" applyBorder="1" applyAlignment="1">
      <alignment horizontal="left"/>
    </xf>
    <xf numFmtId="0" fontId="5" fillId="0" borderId="0" xfId="0" applyFont="1" applyAlignment="1">
      <alignment horizontal="left"/>
    </xf>
    <xf numFmtId="0" fontId="2" fillId="5" borderId="2" xfId="0" applyFont="1" applyFill="1" applyBorder="1" applyAlignment="1">
      <alignment horizontal="left"/>
    </xf>
    <xf numFmtId="0" fontId="0" fillId="0" borderId="0" xfId="0" applyAlignment="1">
      <alignment horizontal="left"/>
    </xf>
    <xf numFmtId="0" fontId="0" fillId="0" borderId="43" xfId="0" applyBorder="1" applyAlignment="1">
      <alignment horizontal="left"/>
    </xf>
    <xf numFmtId="0" fontId="23" fillId="2" borderId="28" xfId="0" applyFont="1" applyFill="1" applyBorder="1" applyAlignment="1">
      <alignment horizontal="left" vertical="center"/>
    </xf>
    <xf numFmtId="0" fontId="23" fillId="2" borderId="2" xfId="0" applyFont="1" applyFill="1" applyBorder="1" applyAlignment="1">
      <alignment horizontal="left" vertical="center"/>
    </xf>
    <xf numFmtId="0" fontId="0" fillId="10" borderId="45" xfId="0" applyFill="1" applyBorder="1" applyAlignment="1">
      <alignment horizontal="center"/>
    </xf>
    <xf numFmtId="0" fontId="2" fillId="7" borderId="2" xfId="0" applyFont="1" applyFill="1" applyBorder="1" applyAlignment="1">
      <alignment horizontal="left"/>
    </xf>
    <xf numFmtId="0" fontId="8" fillId="0" borderId="5" xfId="0" applyFont="1" applyBorder="1" applyAlignment="1">
      <alignment wrapText="1"/>
    </xf>
    <xf numFmtId="0" fontId="8" fillId="0" borderId="4" xfId="0" applyFont="1" applyBorder="1" applyAlignment="1">
      <alignment wrapText="1"/>
    </xf>
    <xf numFmtId="0" fontId="8" fillId="0" borderId="23" xfId="0" applyFont="1" applyBorder="1" applyAlignment="1">
      <alignment wrapText="1"/>
    </xf>
    <xf numFmtId="0" fontId="8" fillId="0" borderId="36" xfId="0" applyFont="1" applyBorder="1" applyAlignment="1">
      <alignment wrapText="1"/>
    </xf>
    <xf numFmtId="0" fontId="8" fillId="0" borderId="37" xfId="0" applyFont="1" applyBorder="1" applyAlignment="1">
      <alignment wrapText="1"/>
    </xf>
    <xf numFmtId="0" fontId="8" fillId="0" borderId="38" xfId="0" applyFont="1" applyBorder="1" applyAlignment="1">
      <alignment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8" fillId="0" borderId="12" xfId="0" applyFont="1" applyBorder="1" applyAlignment="1">
      <alignment wrapText="1"/>
    </xf>
    <xf numFmtId="0" fontId="8" fillId="0" borderId="11" xfId="0" applyFont="1" applyBorder="1" applyAlignment="1">
      <alignment wrapText="1"/>
    </xf>
    <xf numFmtId="0" fontId="8" fillId="0" borderId="15" xfId="0" applyFont="1" applyBorder="1" applyAlignment="1">
      <alignment wrapText="1"/>
    </xf>
    <xf numFmtId="0" fontId="8" fillId="0" borderId="18" xfId="0" applyFont="1" applyBorder="1" applyAlignment="1">
      <alignment wrapText="1"/>
    </xf>
    <xf numFmtId="0" fontId="0" fillId="0" borderId="0" xfId="0" applyAlignment="1"/>
    <xf numFmtId="0" fontId="0" fillId="0" borderId="16" xfId="0" applyBorder="1" applyAlignment="1"/>
    <xf numFmtId="0" fontId="0" fillId="0" borderId="37" xfId="0" applyBorder="1" applyAlignment="1"/>
    <xf numFmtId="0" fontId="0" fillId="0" borderId="43" xfId="0" applyBorder="1" applyAlignment="1"/>
  </cellXfs>
  <cellStyles count="4">
    <cellStyle name="Comma" xfId="2" builtinId="3"/>
    <cellStyle name="Hyperlink" xfId="1" builtinId="8"/>
    <cellStyle name="Normal" xfId="0" builtinId="0"/>
    <cellStyle name="Per cent" xfId="3" builtinId="5"/>
  </cellStyles>
  <dxfs count="1">
    <dxf>
      <fill>
        <patternFill>
          <bgColor theme="5" tint="0.59996337778862885"/>
        </patternFill>
      </fill>
    </dxf>
  </dxfs>
  <tableStyles count="0" defaultTableStyle="TableStyleMedium2" defaultPivotStyle="PivotStyleLight16"/>
  <colors>
    <mruColors>
      <color rgb="FFFFFF99"/>
      <color rgb="FFFDD9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ocumenttasks/documenttask1.xml><?xml version="1.0" encoding="utf-8"?>
<Tasks xmlns="http://schemas.microsoft.com/office/tasks/2019/documenttasks">
  <Task id="{10F6B714-E671-4F49-A3E8-DFF0D2F291ED}">
    <Anchor>
      <Comment id="{06CD3F3B-F5B9-418F-9721-82E0613B59F3}"/>
    </Anchor>
    <History>
      <Event time="2024-09-05T12:57:14.21" id="{B143D6A9-9059-41F6-A816-F8ADDAF3535A}">
        <Attribution userId="S::ankur.dass@rmi.org::56732cd4-f864-4f3f-8420-78e1463bbf6b" userName="Ankur Dass" userProvider="AD"/>
        <Anchor>
          <Comment id="{06CD3F3B-F5B9-418F-9721-82E0613B59F3}"/>
        </Anchor>
        <Create/>
      </Event>
      <Event time="2024-09-05T12:57:14.21" id="{83511879-666A-43FC-9CFB-B833E2F48781}">
        <Attribution userId="S::ankur.dass@rmi.org::56732cd4-f864-4f3f-8420-78e1463bbf6b" userName="Ankur Dass" userProvider="AD"/>
        <Anchor>
          <Comment id="{06CD3F3B-F5B9-418F-9721-82E0613B59F3}"/>
        </Anchor>
        <Assign userId="S::tania.evans@rmi.org::d93c9cc8-b39d-4435-9664-5e1f40458a1f" userName="Tania Evans" userProvider="AD"/>
      </Event>
      <Event time="2024-09-05T12:57:14.21" id="{B245C800-92FB-4663-AF26-F508E647445B}">
        <Attribution userId="S::ankur.dass@rmi.org::56732cd4-f864-4f3f-8420-78e1463bbf6b" userName="Ankur Dass" userProvider="AD"/>
        <Anchor>
          <Comment id="{06CD3F3B-F5B9-418F-9721-82E0613B59F3}"/>
        </Anchor>
        <SetTitle title="@Tania Evans I added some sample data on the inputs tab for purchased electricity and that broke this calculation. Not apparent to me why. Can you take a look?"/>
      </Event>
      <Event time="2024-09-05T15:25:27.01" id="{D900C726-7039-4764-BE04-383D5C6D0C1E}">
        <Attribution userId="S::tania.evans@rmi.org::d93c9cc8-b39d-4435-9664-5e1f40458a1f" userName="Tania Evans" userProvider="AD"/>
        <Progress percentComplete="100"/>
      </Event>
    </History>
  </Task>
  <Task id="{C8E00837-04AE-4753-88FC-FEE8CAB4067E}">
    <Anchor>
      <Comment id="{3275720E-1911-441F-BAF7-433A1525EAC1}"/>
    </Anchor>
    <History>
      <Event time="2025-01-17T20:33:00.68" id="{CE0B63AE-2612-4103-95B2-A29E4FF259DD}">
        <Attribution userId="S::ankur.dass@rmi.org::56732cd4-f864-4f3f-8420-78e1463bbf6b" userName="Ankur Dass" userProvider="AD"/>
        <Anchor>
          <Comment id="{3275720E-1911-441F-BAF7-433A1525EAC1}"/>
        </Anchor>
        <Create/>
      </Event>
      <Event time="2025-01-17T20:33:00.68" id="{8560A9EC-5418-4362-AC49-F6799C9DFEAE}">
        <Attribution userId="S::ankur.dass@rmi.org::56732cd4-f864-4f3f-8420-78e1463bbf6b" userName="Ankur Dass" userProvider="AD"/>
        <Anchor>
          <Comment id="{3275720E-1911-441F-BAF7-433A1525EAC1}"/>
        </Anchor>
        <Assign userId="S::tania.evans@rmi.org::d93c9cc8-b39d-4435-9664-5e1f40458a1f" userName="Tania Evans" userProvider="AD"/>
      </Event>
      <Event time="2025-01-17T20:33:00.68" id="{47299B20-7C5A-4802-A54C-346BC223C633}">
        <Attribution userId="S::ankur.dass@rmi.org::56732cd4-f864-4f3f-8420-78e1463bbf6b" userName="Ankur Dass" userProvider="AD"/>
        <Anchor>
          <Comment id="{3275720E-1911-441F-BAF7-433A1525EAC1}"/>
        </Anchor>
        <SetTitle title="@Tania Evans this calculation doesn’t look right to me. Don’t think we need B4 + (B4*Inputs!J50)… I believe it should just be B4*Inputs!J50. "/>
      </Event>
      <Event time="2025-01-19T05:28:14.41" id="{3CEEE5BC-181E-C64A-B723-95D5095ECACB}">
        <Attribution userId="S::tania.evans@rmi.org::d93c9cc8-b39d-4435-9664-5e1f40458a1f" userName="Tania Evans" userProvider="AD"/>
        <Progress percentComplete="100"/>
      </Event>
    </History>
  </Task>
  <Task id="{F2E58843-AFA2-40AA-B048-2962521597D4}">
    <Anchor>
      <Comment id="{8F60E7F5-6151-4176-B6EF-2735ACBA020B}"/>
    </Anchor>
    <History>
      <Event time="2025-01-17T20:31:06.36" id="{263B9490-7AF6-4F4B-870C-17E19F14B345}">
        <Attribution userId="S::ankur.dass@rmi.org::56732cd4-f864-4f3f-8420-78e1463bbf6b" userName="Ankur Dass" userProvider="AD"/>
        <Anchor>
          <Comment id="{8F60E7F5-6151-4176-B6EF-2735ACBA020B}"/>
        </Anchor>
        <Create/>
      </Event>
      <Event time="2025-01-17T20:31:06.36" id="{D315B9E9-E41D-430B-B7FC-403E41603C05}">
        <Attribution userId="S::ankur.dass@rmi.org::56732cd4-f864-4f3f-8420-78e1463bbf6b" userName="Ankur Dass" userProvider="AD"/>
        <Anchor>
          <Comment id="{8F60E7F5-6151-4176-B6EF-2735ACBA020B}"/>
        </Anchor>
        <Assign userId="S::tania.evans@rmi.org::d93c9cc8-b39d-4435-9664-5e1f40458a1f" userName="Tania Evans" userProvider="AD"/>
      </Event>
      <Event time="2025-01-17T20:31:06.36" id="{4C0FA35B-BE8D-4804-8876-E579C40BB97A}">
        <Attribution userId="S::ankur.dass@rmi.org::56732cd4-f864-4f3f-8420-78e1463bbf6b" userName="Ankur Dass" userProvider="AD"/>
        <Anchor>
          <Comment id="{8F60E7F5-6151-4176-B6EF-2735ACBA020B}"/>
        </Anchor>
        <SetTitle title="@Tania Evans can you build out the calcs in cells B47:49 please"/>
      </Event>
      <Event time="2025-01-19T07:15:00.23" id="{28C0EC17-6F70-5842-AB1F-D65A3B5AED25}">
        <Attribution userId="S::tania.evans@rmi.org::d93c9cc8-b39d-4435-9664-5e1f40458a1f" userName="Tania Evans" userProvider="AD"/>
        <Progress percentComplete="100"/>
      </Event>
    </History>
  </Task>
  <Task id="{2315585A-D996-4F89-B5D4-2DD797874570}">
    <Anchor>
      <Comment id="{07C91E37-65D6-4F1B-848A-52B1D91A4FE2}"/>
    </Anchor>
    <History>
      <Event time="2025-01-17T20:29:54.37" id="{31336617-0657-4D38-B753-22B9CE8BAEDA}">
        <Attribution userId="S::ankur.dass@rmi.org::56732cd4-f864-4f3f-8420-78e1463bbf6b" userName="Ankur Dass" userProvider="AD"/>
        <Anchor>
          <Comment id="{07C91E37-65D6-4F1B-848A-52B1D91A4FE2}"/>
        </Anchor>
        <Create/>
      </Event>
      <Event time="2025-01-17T20:29:54.37" id="{9C464608-6141-4124-8A0B-5CDFD13AF83C}">
        <Attribution userId="S::ankur.dass@rmi.org::56732cd4-f864-4f3f-8420-78e1463bbf6b" userName="Ankur Dass" userProvider="AD"/>
        <Anchor>
          <Comment id="{07C91E37-65D6-4F1B-848A-52B1D91A4FE2}"/>
        </Anchor>
        <Assign userId="S::tania.evans@rmi.org::d93c9cc8-b39d-4435-9664-5e1f40458a1f" userName="Tania Evans" userProvider="AD"/>
      </Event>
      <Event time="2025-01-17T20:29:54.37" id="{4450D075-F066-4E2F-A626-3D40A59741FE}">
        <Attribution userId="S::ankur.dass@rmi.org::56732cd4-f864-4f3f-8420-78e1463bbf6b" userName="Ankur Dass" userProvider="AD"/>
        <Anchor>
          <Comment id="{07C91E37-65D6-4F1B-848A-52B1D91A4FE2}"/>
        </Anchor>
        <SetTitle title="@Tania Evans noticed that we missed this category of emissions in the 1st pass of the calculation. Can you please add-in? "/>
      </Event>
      <Event time="2025-01-19T05:38:56.62" id="{B05A4646-9894-E145-BAE9-8DF72CD59B57}">
        <Attribution userId="S::tania.evans@rmi.org::d93c9cc8-b39d-4435-9664-5e1f40458a1f" userName="Tania Evans" userProvider="AD"/>
        <Progress percentComplete="100"/>
      </Event>
    </History>
  </Task>
  <Task id="{FA5670BC-E2A7-4E75-807B-7A309F76DF1B}">
    <Anchor>
      <Comment id="{E9CE6A93-A86B-4853-B735-7C27E0E23332}"/>
    </Anchor>
    <History>
      <Event time="2025-01-17T20:34:11.40" id="{9AE9ECED-8801-443E-A033-2981EFB26CC6}">
        <Attribution userId="S::ankur.dass@rmi.org::56732cd4-f864-4f3f-8420-78e1463bbf6b" userName="Ankur Dass" userProvider="AD"/>
        <Anchor>
          <Comment id="{E9CE6A93-A86B-4853-B735-7C27E0E23332}"/>
        </Anchor>
        <Create/>
      </Event>
      <Event time="2025-01-17T20:34:11.40" id="{E3B75007-AC5D-4A81-95A9-4CAA1E420CDC}">
        <Attribution userId="S::ankur.dass@rmi.org::56732cd4-f864-4f3f-8420-78e1463bbf6b" userName="Ankur Dass" userProvider="AD"/>
        <Anchor>
          <Comment id="{E9CE6A93-A86B-4853-B735-7C27E0E23332}"/>
        </Anchor>
        <Assign userId="S::tania.evans@rmi.org::d93c9cc8-b39d-4435-9664-5e1f40458a1f" userName="Tania Evans" userProvider="AD"/>
      </Event>
      <Event time="2025-01-17T20:34:11.40" id="{4E76663C-00FF-4A4A-94BE-69306A2AACEA}">
        <Attribution userId="S::ankur.dass@rmi.org::56732cd4-f864-4f3f-8420-78e1463bbf6b" userName="Ankur Dass" userProvider="AD"/>
        <Anchor>
          <Comment id="{E9CE6A93-A86B-4853-B735-7C27E0E23332}"/>
        </Anchor>
        <SetTitle title="@Tania Evans can you please update per conversation in this mornings meeting (1/17) to remove the methane emissions calcs. From the electricity usage (update/grey out the associated cells on the ‘inputs’ tab as well). "/>
      </Event>
      <Event time="2025-01-22T23:40:06.47" id="{181E7A44-E480-7846-A9AE-4FDED84F52AF}">
        <Attribution userId="S::tania.evans@rmi.org::d93c9cc8-b39d-4435-9664-5e1f40458a1f" userName="Tania Evans" userProvider="AD"/>
        <Progress percentComplete="100"/>
      </Event>
    </History>
  </Task>
  <Task id="{32E7ABF0-8220-43EC-9D30-8D5424E63C0F}">
    <Anchor>
      <Comment id="{2EB4F1CE-9389-49ED-BCCC-8DE25CE671C0}"/>
    </Anchor>
    <History>
      <Event time="2025-01-17T20:54:22.04" id="{571927AA-E2D1-48C5-989F-124FF0DBC4A8}">
        <Attribution userId="S::ankur.dass@rmi.org::56732cd4-f864-4f3f-8420-78e1463bbf6b" userName="Ankur Dass" userProvider="AD"/>
        <Anchor>
          <Comment id="{2EB4F1CE-9389-49ED-BCCC-8DE25CE671C0}"/>
        </Anchor>
        <Create/>
      </Event>
      <Event time="2025-01-17T20:54:22.04" id="{2B7FC7E4-E2AB-45AA-BFF4-63726A49466A}">
        <Attribution userId="S::ankur.dass@rmi.org::56732cd4-f864-4f3f-8420-78e1463bbf6b" userName="Ankur Dass" userProvider="AD"/>
        <Anchor>
          <Comment id="{2EB4F1CE-9389-49ED-BCCC-8DE25CE671C0}"/>
        </Anchor>
        <Assign userId="S::tania.evans@rmi.org::d93c9cc8-b39d-4435-9664-5e1f40458a1f" userName="Tania Evans" userProvider="AD"/>
      </Event>
      <Event time="2025-01-17T20:54:22.04" id="{AF8EDDEA-5213-4113-8ABD-E060781A4875}">
        <Attribution userId="S::ankur.dass@rmi.org::56732cd4-f864-4f3f-8420-78e1463bbf6b" userName="Ankur Dass" userProvider="AD"/>
        <Anchor>
          <Comment id="{2EB4F1CE-9389-49ED-BCCC-8DE25CE671C0}"/>
        </Anchor>
        <SetTitle title="@Tania Evans confirm whether per the guidance the units are in CO2eq or CH4 adjust calculation accordingly. "/>
      </Event>
      <Event time="2025-01-19T07:42:00.71" id="{48B2B271-EC14-5647-AAE3-574013A47603}">
        <Attribution userId="S::tania.evans@rmi.org::d93c9cc8-b39d-4435-9664-5e1f40458a1f" userName="Tania Evans" userProvider="AD"/>
        <Progress percentComplete="100"/>
      </Event>
    </History>
  </Task>
</Task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431800</xdr:colOff>
      <xdr:row>2</xdr:row>
      <xdr:rowOff>63500</xdr:rowOff>
    </xdr:from>
    <xdr:to>
      <xdr:col>14</xdr:col>
      <xdr:colOff>114300</xdr:colOff>
      <xdr:row>35</xdr:row>
      <xdr:rowOff>25400</xdr:rowOff>
    </xdr:to>
    <xdr:sp macro="" textlink="">
      <xdr:nvSpPr>
        <xdr:cNvPr id="241" name="TextBox 1">
          <a:extLst>
            <a:ext uri="{FF2B5EF4-FFF2-40B4-BE49-F238E27FC236}">
              <a16:creationId xmlns:a16="http://schemas.microsoft.com/office/drawing/2014/main" id="{A55BE44C-533F-2217-CBFC-2764589A2FAD}"/>
            </a:ext>
          </a:extLst>
        </xdr:cNvPr>
        <xdr:cNvSpPr txBox="1"/>
      </xdr:nvSpPr>
      <xdr:spPr>
        <a:xfrm>
          <a:off x="431800" y="444500"/>
          <a:ext cx="11950700" cy="624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This tool can be used to produce the required and optional reporting metrics in alignment with RMI’s plastic molding guidelines [https://rmi.org/insight/plastics-extrusion-and-molding-greenhouse-gas-emissions-reporting-guidance/], based on inputs specific to the user’s industrial operations. The guildines extend and reference several aspects</a:t>
          </a:r>
          <a:r>
            <a:rPr lang="en-US" sz="1100" b="1" baseline="0">
              <a:solidFill>
                <a:schemeClr val="dk1"/>
              </a:solidFill>
              <a:effectLst/>
              <a:latin typeface="+mn-lt"/>
              <a:ea typeface="+mn-ea"/>
              <a:cs typeface="+mn-cs"/>
            </a:rPr>
            <a:t> of Together for Sustainability (TFS) chemical PCF guidelines [https://www.tfs-initiative.com/pcf-guideline].</a:t>
          </a:r>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Inputs </a:t>
          </a:r>
        </a:p>
        <a:p>
          <a:r>
            <a:rPr lang="en-US" sz="1100">
              <a:solidFill>
                <a:schemeClr val="dk1"/>
              </a:solidFill>
              <a:effectLst/>
              <a:latin typeface="+mn-lt"/>
              <a:ea typeface="+mn-ea"/>
              <a:cs typeface="+mn-cs"/>
            </a:rPr>
            <a:t>Sections A-C require you to to provide information about the company, plastic product, additives</a:t>
          </a:r>
        </a:p>
        <a:p>
          <a:r>
            <a:rPr lang="en-US" sz="1100">
              <a:solidFill>
                <a:schemeClr val="dk1"/>
              </a:solidFill>
              <a:effectLst/>
              <a:latin typeface="+mn-lt"/>
              <a:ea typeface="+mn-ea"/>
              <a:cs typeface="+mn-cs"/>
            </a:rPr>
            <a:t>Section D specifies the time boundary that is to be accounted for</a:t>
          </a:r>
        </a:p>
        <a:p>
          <a:r>
            <a:rPr lang="en-US" sz="1100">
              <a:solidFill>
                <a:schemeClr val="dk1"/>
              </a:solidFill>
              <a:effectLst/>
              <a:latin typeface="+mn-lt"/>
              <a:ea typeface="+mn-ea"/>
              <a:cs typeface="+mn-cs"/>
            </a:rPr>
            <a:t>Sections F-J require the user to report annual production, energy and material usage for the manufacturing of the product noted in Section B.</a:t>
          </a:r>
        </a:p>
        <a:p>
          <a:pPr lvl="1"/>
          <a:r>
            <a:rPr lang="en-US" sz="1100">
              <a:solidFill>
                <a:schemeClr val="dk1"/>
              </a:solidFill>
              <a:effectLst/>
              <a:latin typeface="+mn-lt"/>
              <a:ea typeface="+mn-ea"/>
              <a:cs typeface="+mn-cs"/>
            </a:rPr>
            <a:t>Sections F, G, and H collect information on electricity use (both purchased and generated on-site), material usage, and additive material usage respectively</a:t>
          </a:r>
        </a:p>
        <a:p>
          <a:pPr lvl="1"/>
          <a:r>
            <a:rPr lang="en-US" sz="1100">
              <a:solidFill>
                <a:schemeClr val="dk1"/>
              </a:solidFill>
              <a:effectLst/>
              <a:latin typeface="+mn-lt"/>
              <a:ea typeface="+mn-ea"/>
              <a:cs typeface="+mn-cs"/>
            </a:rPr>
            <a:t>	If the attachment</a:t>
          </a:r>
          <a:r>
            <a:rPr lang="en-US" sz="1100" baseline="0">
              <a:solidFill>
                <a:schemeClr val="dk1"/>
              </a:solidFill>
              <a:effectLst/>
              <a:latin typeface="+mn-lt"/>
              <a:ea typeface="+mn-ea"/>
              <a:cs typeface="+mn-cs"/>
            </a:rPr>
            <a:t> weight exceeds the 5% mass cutoff, the cell will turn red. In this case, the attachment weight should be included to the product weight.</a:t>
          </a:r>
          <a:endParaRPr lang="en-US" sz="1100">
            <a:solidFill>
              <a:schemeClr val="dk1"/>
            </a:solidFill>
            <a:effectLst/>
            <a:latin typeface="+mn-lt"/>
            <a:ea typeface="+mn-ea"/>
            <a:cs typeface="+mn-cs"/>
          </a:endParaRPr>
        </a:p>
        <a:p>
          <a:pPr lvl="1"/>
          <a:r>
            <a:rPr lang="en-US" sz="1100">
              <a:solidFill>
                <a:schemeClr val="dk1"/>
              </a:solidFill>
              <a:effectLst/>
              <a:latin typeface="+mn-lt"/>
              <a:ea typeface="+mn-ea"/>
              <a:cs typeface="+mn-cs"/>
            </a:rPr>
            <a:t>Section I collects information on direct on-site fuel usage, with subsections for individual process units</a:t>
          </a:r>
        </a:p>
        <a:p>
          <a:pPr lvl="1"/>
          <a:r>
            <a:rPr lang="en-US" sz="1100">
              <a:solidFill>
                <a:schemeClr val="dk1"/>
              </a:solidFill>
              <a:effectLst/>
              <a:latin typeface="+mn-lt"/>
              <a:ea typeface="+mn-ea"/>
              <a:cs typeface="+mn-cs"/>
            </a:rPr>
            <a:t>Section J collections information on any relevant product transport </a:t>
          </a:r>
        </a:p>
        <a:p>
          <a:pPr lvl="1"/>
          <a:r>
            <a:rPr lang="en-US" sz="1100">
              <a:solidFill>
                <a:schemeClr val="dk1"/>
              </a:solidFill>
              <a:effectLst/>
              <a:latin typeface="+mn-lt"/>
              <a:ea typeface="+mn-ea"/>
              <a:cs typeface="+mn-cs"/>
            </a:rPr>
            <a:t>There is an “Optional” section, where the optional guidance metrics (data on renewable energy, recyclability, use phase, end of life, or additional credits) may be recorded</a:t>
          </a:r>
        </a:p>
        <a:p>
          <a:r>
            <a:rPr lang="en-US" sz="1100">
              <a:solidFill>
                <a:schemeClr val="dk1"/>
              </a:solidFill>
              <a:effectLst/>
              <a:latin typeface="+mn-lt"/>
              <a:ea typeface="+mn-ea"/>
              <a:cs typeface="+mn-cs"/>
            </a:rPr>
            <a:t>If any sections, subsections, or rows are not applicable to your operations, they can be left blank</a:t>
          </a:r>
        </a:p>
        <a:p>
          <a:r>
            <a:rPr lang="en-US" sz="1100">
              <a:solidFill>
                <a:schemeClr val="dk1"/>
              </a:solidFill>
              <a:effectLst/>
              <a:latin typeface="+mn-lt"/>
              <a:ea typeface="+mn-ea"/>
              <a:cs typeface="+mn-cs"/>
            </a:rPr>
            <a:t>For each energy/material usage reported, the data source, attribution methodology (line level, facility-level or company-level), and percentage of total energy use must be specified. The associated emissions factor and its source must also be specified. </a:t>
          </a:r>
        </a:p>
        <a:p>
          <a:r>
            <a:rPr lang="en-US" sz="1100">
              <a:solidFill>
                <a:schemeClr val="dk1"/>
              </a:solidFill>
              <a:effectLst/>
              <a:latin typeface="+mn-lt"/>
              <a:ea typeface="+mn-ea"/>
              <a:cs typeface="+mn-cs"/>
            </a:rPr>
            <a:t>For each energy/material usage reported, the upstream methane intensity, methane emissions factor, and their sources must be reported. </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Calculations</a:t>
          </a:r>
        </a:p>
        <a:p>
          <a:r>
            <a:rPr lang="en-US" sz="1100">
              <a:solidFill>
                <a:schemeClr val="dk1"/>
              </a:solidFill>
              <a:effectLst/>
              <a:latin typeface="+mn-lt"/>
              <a:ea typeface="+mn-ea"/>
              <a:cs typeface="+mn-cs"/>
            </a:rPr>
            <a:t>The Calculations tab will use emissions data from the Inputs tab to calculate required and optional metrics in alignment with the guidance.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Outputs</a:t>
          </a:r>
        </a:p>
        <a:p>
          <a:r>
            <a:rPr lang="en-US" sz="1100">
              <a:solidFill>
                <a:schemeClr val="dk1"/>
              </a:solidFill>
              <a:effectLst/>
              <a:latin typeface="+mn-lt"/>
              <a:ea typeface="+mn-ea"/>
              <a:cs typeface="+mn-cs"/>
            </a:rPr>
            <a:t>The Outputs tab displays the required and optional reporting metrics that were calculated in the Calculations tab.</a:t>
          </a:r>
        </a:p>
        <a:p>
          <a:r>
            <a:rPr lang="en-US" sz="1100">
              <a:solidFill>
                <a:schemeClr val="dk1"/>
              </a:solidFill>
              <a:effectLst/>
              <a:latin typeface="+mn-lt"/>
              <a:ea typeface="+mn-ea"/>
              <a:cs typeface="+mn-cs"/>
            </a:rPr>
            <a:t>These include:</a:t>
          </a:r>
        </a:p>
        <a:p>
          <a:pPr lvl="1"/>
          <a:r>
            <a:rPr lang="en-US" sz="1100">
              <a:solidFill>
                <a:schemeClr val="dk1"/>
              </a:solidFill>
              <a:effectLst/>
              <a:latin typeface="+mn-lt"/>
              <a:ea typeface="+mn-ea"/>
              <a:cs typeface="+mn-cs"/>
            </a:rPr>
            <a:t>Product Emissions Intensity / Product Carbon Footprint (PCF)</a:t>
          </a:r>
        </a:p>
        <a:p>
          <a:pPr lvl="1"/>
          <a:r>
            <a:rPr lang="en-US" sz="1100">
              <a:solidFill>
                <a:schemeClr val="dk1"/>
              </a:solidFill>
              <a:effectLst/>
              <a:latin typeface="+mn-lt"/>
              <a:ea typeface="+mn-ea"/>
              <a:cs typeface="+mn-cs"/>
            </a:rPr>
            <a:t>Feedstock Methane Leak Emissions Intensity </a:t>
          </a:r>
        </a:p>
        <a:p>
          <a:pPr lvl="1"/>
          <a:r>
            <a:rPr lang="en-US" sz="1100">
              <a:solidFill>
                <a:schemeClr val="dk1"/>
              </a:solidFill>
              <a:effectLst/>
              <a:latin typeface="+mn-lt"/>
              <a:ea typeface="+mn-ea"/>
              <a:cs typeface="+mn-cs"/>
            </a:rPr>
            <a:t>Product Molding &amp; Extrusion Energy Use Characteristics</a:t>
          </a:r>
        </a:p>
        <a:p>
          <a:pPr lvl="1"/>
          <a:r>
            <a:rPr lang="en-US" sz="1100">
              <a:solidFill>
                <a:schemeClr val="dk1"/>
              </a:solidFill>
              <a:effectLst/>
              <a:latin typeface="+mn-lt"/>
              <a:ea typeface="+mn-ea"/>
              <a:cs typeface="+mn-cs"/>
            </a:rPr>
            <a:t>Product Recyclability Characteristics</a:t>
          </a:r>
        </a:p>
        <a:p>
          <a:pPr lvl="1"/>
          <a:r>
            <a:rPr lang="en-US" sz="1100">
              <a:solidFill>
                <a:schemeClr val="dk1"/>
              </a:solidFill>
              <a:effectLst/>
              <a:latin typeface="+mn-lt"/>
              <a:ea typeface="+mn-ea"/>
              <a:cs typeface="+mn-cs"/>
            </a:rPr>
            <a:t>Product End of Life Characteristics</a:t>
          </a:r>
        </a:p>
        <a:p>
          <a:pPr lvl="1"/>
          <a:endParaRPr lang="en-US" sz="1100">
            <a:solidFill>
              <a:schemeClr val="dk1"/>
            </a:solidFill>
            <a:effectLst/>
            <a:latin typeface="+mn-lt"/>
            <a:ea typeface="+mn-ea"/>
            <a:cs typeface="+mn-cs"/>
          </a:endParaRPr>
        </a:p>
        <a:p>
          <a:pPr lvl="1"/>
          <a:endParaRPr lang="en-US" sz="1100">
            <a:solidFill>
              <a:schemeClr val="dk1"/>
            </a:solidFill>
            <a:effectLst/>
            <a:latin typeface="+mn-lt"/>
            <a:ea typeface="+mn-ea"/>
            <a:cs typeface="+mn-cs"/>
          </a:endParaRPr>
        </a:p>
        <a:p>
          <a:endParaRPr 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1</xdr:row>
      <xdr:rowOff>0</xdr:rowOff>
    </xdr:from>
    <xdr:to>
      <xdr:col>15</xdr:col>
      <xdr:colOff>541241</xdr:colOff>
      <xdr:row>46</xdr:row>
      <xdr:rowOff>151911</xdr:rowOff>
    </xdr:to>
    <xdr:pic>
      <xdr:nvPicPr>
        <xdr:cNvPr id="2" name="Picture 1">
          <a:extLst>
            <a:ext uri="{FF2B5EF4-FFF2-40B4-BE49-F238E27FC236}">
              <a16:creationId xmlns:a16="http://schemas.microsoft.com/office/drawing/2014/main" id="{3703629E-E08E-284B-A972-75F85FA7FA06}"/>
            </a:ext>
          </a:extLst>
        </xdr:cNvPr>
        <xdr:cNvPicPr>
          <a:picLocks noChangeAspect="1"/>
        </xdr:cNvPicPr>
      </xdr:nvPicPr>
      <xdr:blipFill>
        <a:blip xmlns:r="http://schemas.openxmlformats.org/officeDocument/2006/relationships" r:embed="rId1"/>
        <a:stretch>
          <a:fillRect/>
        </a:stretch>
      </xdr:blipFill>
      <xdr:spPr>
        <a:xfrm>
          <a:off x="152400" y="190500"/>
          <a:ext cx="12115800" cy="87244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14</xdr:row>
      <xdr:rowOff>0</xdr:rowOff>
    </xdr:from>
    <xdr:to>
      <xdr:col>24</xdr:col>
      <xdr:colOff>295509</xdr:colOff>
      <xdr:row>41</xdr:row>
      <xdr:rowOff>85578</xdr:rowOff>
    </xdr:to>
    <xdr:pic>
      <xdr:nvPicPr>
        <xdr:cNvPr id="2" name="Picture 1" descr="A chart with text and images&#10;&#10;Description automatically generated with medium confidence">
          <a:extLst>
            <a:ext uri="{FF2B5EF4-FFF2-40B4-BE49-F238E27FC236}">
              <a16:creationId xmlns:a16="http://schemas.microsoft.com/office/drawing/2014/main" id="{727DB11A-8A89-3042-F6CD-1D81B4F65873}"/>
            </a:ext>
          </a:extLst>
        </xdr:cNvPr>
        <xdr:cNvPicPr>
          <a:picLocks noChangeAspect="1"/>
        </xdr:cNvPicPr>
      </xdr:nvPicPr>
      <xdr:blipFill>
        <a:blip xmlns:r="http://schemas.openxmlformats.org/officeDocument/2006/relationships" r:embed="rId1"/>
        <a:stretch>
          <a:fillRect/>
        </a:stretch>
      </xdr:blipFill>
      <xdr:spPr>
        <a:xfrm>
          <a:off x="10363200" y="2352675"/>
          <a:ext cx="4559534" cy="5658141"/>
        </a:xfrm>
        <a:prstGeom prst="rect">
          <a:avLst/>
        </a:prstGeom>
      </xdr:spPr>
    </xdr:pic>
    <xdr:clientData/>
  </xdr:twoCellAnchor>
  <xdr:twoCellAnchor editAs="oneCell">
    <xdr:from>
      <xdr:col>17</xdr:col>
      <xdr:colOff>64406</xdr:colOff>
      <xdr:row>28</xdr:row>
      <xdr:rowOff>0</xdr:rowOff>
    </xdr:from>
    <xdr:to>
      <xdr:col>24</xdr:col>
      <xdr:colOff>267407</xdr:colOff>
      <xdr:row>49</xdr:row>
      <xdr:rowOff>133353</xdr:rowOff>
    </xdr:to>
    <xdr:pic>
      <xdr:nvPicPr>
        <xdr:cNvPr id="4" name="Picture 3" descr="A screenshot of a screen&#10;&#10;Description automatically generated">
          <a:extLst>
            <a:ext uri="{FF2B5EF4-FFF2-40B4-BE49-F238E27FC236}">
              <a16:creationId xmlns:a16="http://schemas.microsoft.com/office/drawing/2014/main" id="{A76CFF13-7F73-EFD1-1C6B-37CDA4288DAA}"/>
            </a:ext>
            <a:ext uri="{147F2762-F138-4A5C-976F-8EAC2B608ADB}">
              <a16:predDERef xmlns:a16="http://schemas.microsoft.com/office/drawing/2014/main" pred="{727DB11A-8A89-3042-F6CD-1D81B4F65873}"/>
            </a:ext>
          </a:extLst>
        </xdr:cNvPr>
        <xdr:cNvPicPr>
          <a:picLocks noChangeAspect="1"/>
        </xdr:cNvPicPr>
      </xdr:nvPicPr>
      <xdr:blipFill>
        <a:blip xmlns:r="http://schemas.openxmlformats.org/officeDocument/2006/relationships" r:embed="rId2"/>
        <a:stretch>
          <a:fillRect/>
        </a:stretch>
      </xdr:blipFill>
      <xdr:spPr>
        <a:xfrm>
          <a:off x="13180331" y="8761638"/>
          <a:ext cx="4470201" cy="4343403"/>
        </a:xfrm>
        <a:prstGeom prst="rect">
          <a:avLst/>
        </a:prstGeom>
      </xdr:spPr>
    </xdr:pic>
    <xdr:clientData/>
  </xdr:twoCellAnchor>
  <xdr:twoCellAnchor editAs="oneCell">
    <xdr:from>
      <xdr:col>24</xdr:col>
      <xdr:colOff>288528</xdr:colOff>
      <xdr:row>14</xdr:row>
      <xdr:rowOff>169862</xdr:rowOff>
    </xdr:from>
    <xdr:to>
      <xdr:col>33</xdr:col>
      <xdr:colOff>370569</xdr:colOff>
      <xdr:row>39</xdr:row>
      <xdr:rowOff>104295</xdr:rowOff>
    </xdr:to>
    <xdr:pic>
      <xdr:nvPicPr>
        <xdr:cNvPr id="5" name="Picture 4" descr="A diagram of a flowchart&#10;&#10;Description automatically generated">
          <a:extLst>
            <a:ext uri="{FF2B5EF4-FFF2-40B4-BE49-F238E27FC236}">
              <a16:creationId xmlns:a16="http://schemas.microsoft.com/office/drawing/2014/main" id="{8C5F6706-B28F-777E-38A5-4C14C98162D1}"/>
            </a:ext>
          </a:extLst>
        </xdr:cNvPr>
        <xdr:cNvPicPr>
          <a:picLocks noChangeAspect="1"/>
        </xdr:cNvPicPr>
      </xdr:nvPicPr>
      <xdr:blipFill>
        <a:blip xmlns:r="http://schemas.openxmlformats.org/officeDocument/2006/relationships" r:embed="rId3"/>
        <a:stretch>
          <a:fillRect/>
        </a:stretch>
      </xdr:blipFill>
      <xdr:spPr>
        <a:xfrm>
          <a:off x="14861778" y="2491581"/>
          <a:ext cx="5550185" cy="5042159"/>
        </a:xfrm>
        <a:prstGeom prst="rect">
          <a:avLst/>
        </a:prstGeom>
      </xdr:spPr>
    </xdr:pic>
    <xdr:clientData/>
  </xdr:twoCellAnchor>
  <xdr:twoCellAnchor editAs="oneCell">
    <xdr:from>
      <xdr:col>2</xdr:col>
      <xdr:colOff>161925</xdr:colOff>
      <xdr:row>45</xdr:row>
      <xdr:rowOff>28575</xdr:rowOff>
    </xdr:from>
    <xdr:to>
      <xdr:col>12</xdr:col>
      <xdr:colOff>28575</xdr:colOff>
      <xdr:row>49</xdr:row>
      <xdr:rowOff>171450</xdr:rowOff>
    </xdr:to>
    <xdr:pic>
      <xdr:nvPicPr>
        <xdr:cNvPr id="3" name="Picture 2">
          <a:extLst>
            <a:ext uri="{FF2B5EF4-FFF2-40B4-BE49-F238E27FC236}">
              <a16:creationId xmlns:a16="http://schemas.microsoft.com/office/drawing/2014/main" id="{BDDD57FE-F384-22C7-47EA-E790A63F5982}"/>
            </a:ext>
            <a:ext uri="{147F2762-F138-4A5C-976F-8EAC2B608ADB}">
              <a16:predDERef xmlns:a16="http://schemas.microsoft.com/office/drawing/2014/main" pred="{8C5F6706-B28F-777E-38A5-4C14C98162D1}"/>
            </a:ext>
          </a:extLst>
        </xdr:cNvPr>
        <xdr:cNvPicPr>
          <a:picLocks noChangeAspect="1"/>
        </xdr:cNvPicPr>
      </xdr:nvPicPr>
      <xdr:blipFill>
        <a:blip xmlns:r="http://schemas.openxmlformats.org/officeDocument/2006/relationships" r:embed="rId4"/>
        <a:stretch>
          <a:fillRect/>
        </a:stretch>
      </xdr:blipFill>
      <xdr:spPr>
        <a:xfrm>
          <a:off x="2990850" y="8648700"/>
          <a:ext cx="7105650" cy="904875"/>
        </a:xfrm>
        <a:prstGeom prst="rect">
          <a:avLst/>
        </a:prstGeom>
      </xdr:spPr>
    </xdr:pic>
    <xdr:clientData/>
  </xdr:twoCellAnchor>
  <xdr:twoCellAnchor editAs="oneCell">
    <xdr:from>
      <xdr:col>4</xdr:col>
      <xdr:colOff>390525</xdr:colOff>
      <xdr:row>53</xdr:row>
      <xdr:rowOff>1047750</xdr:rowOff>
    </xdr:from>
    <xdr:to>
      <xdr:col>17</xdr:col>
      <xdr:colOff>381000</xdr:colOff>
      <xdr:row>58</xdr:row>
      <xdr:rowOff>104775</xdr:rowOff>
    </xdr:to>
    <xdr:pic>
      <xdr:nvPicPr>
        <xdr:cNvPr id="6" name="Picture 5">
          <a:extLst>
            <a:ext uri="{FF2B5EF4-FFF2-40B4-BE49-F238E27FC236}">
              <a16:creationId xmlns:a16="http://schemas.microsoft.com/office/drawing/2014/main" id="{FCD62EBD-D1AA-AC66-6FFE-0D115AD2187A}"/>
            </a:ext>
            <a:ext uri="{147F2762-F138-4A5C-976F-8EAC2B608ADB}">
              <a16:predDERef xmlns:a16="http://schemas.microsoft.com/office/drawing/2014/main" pred="{BDDD57FE-F384-22C7-47EA-E790A63F5982}"/>
            </a:ext>
          </a:extLst>
        </xdr:cNvPr>
        <xdr:cNvPicPr>
          <a:picLocks noChangeAspect="1"/>
        </xdr:cNvPicPr>
      </xdr:nvPicPr>
      <xdr:blipFill>
        <a:blip xmlns:r="http://schemas.openxmlformats.org/officeDocument/2006/relationships" r:embed="rId5"/>
        <a:stretch>
          <a:fillRect/>
        </a:stretch>
      </xdr:blipFill>
      <xdr:spPr>
        <a:xfrm>
          <a:off x="5581650" y="11525250"/>
          <a:ext cx="7915275" cy="1171575"/>
        </a:xfrm>
        <a:prstGeom prst="rect">
          <a:avLst/>
        </a:prstGeom>
      </xdr:spPr>
    </xdr:pic>
    <xdr:clientData/>
  </xdr:twoCellAnchor>
  <xdr:twoCellAnchor editAs="oneCell">
    <xdr:from>
      <xdr:col>3</xdr:col>
      <xdr:colOff>163020</xdr:colOff>
      <xdr:row>14</xdr:row>
      <xdr:rowOff>97878</xdr:rowOff>
    </xdr:from>
    <xdr:to>
      <xdr:col>12</xdr:col>
      <xdr:colOff>343995</xdr:colOff>
      <xdr:row>39</xdr:row>
      <xdr:rowOff>172654</xdr:rowOff>
    </xdr:to>
    <xdr:pic>
      <xdr:nvPicPr>
        <xdr:cNvPr id="8" name="Picture 6">
          <a:extLst>
            <a:ext uri="{FF2B5EF4-FFF2-40B4-BE49-F238E27FC236}">
              <a16:creationId xmlns:a16="http://schemas.microsoft.com/office/drawing/2014/main" id="{7CB85386-8769-A922-8162-1407A459F3AD}"/>
            </a:ext>
            <a:ext uri="{147F2762-F138-4A5C-976F-8EAC2B608ADB}">
              <a16:predDERef xmlns:a16="http://schemas.microsoft.com/office/drawing/2014/main" pred="{FCD62EBD-D1AA-AC66-6FFE-0D115AD2187A}"/>
            </a:ext>
          </a:extLst>
        </xdr:cNvPr>
        <xdr:cNvPicPr>
          <a:picLocks noChangeAspect="1"/>
        </xdr:cNvPicPr>
      </xdr:nvPicPr>
      <xdr:blipFill>
        <a:blip xmlns:r="http://schemas.openxmlformats.org/officeDocument/2006/relationships" r:embed="rId6"/>
        <a:stretch>
          <a:fillRect/>
        </a:stretch>
      </xdr:blipFill>
      <xdr:spPr>
        <a:xfrm>
          <a:off x="4664951" y="3137119"/>
          <a:ext cx="7982388" cy="53995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kur Dass" id="{4E50562E-9032-AC45-9B14-E1BBC02A8A25}" userId="ankur.dass@rmi.org" providerId="PeoplePicker"/>
  <person displayName="Tania Evans" id="{041E7FBE-8BD3-402B-BEEF-F7D38816C046}" userId="tania.evans@rmi.org" providerId="PeoplePicker"/>
  <person displayName="Joe Fallurin" id="{19230685-6D22-364F-ACCF-FE883A2F4D4B}" userId="S::jfallurin@rmi.org::7d152b6f-54ea-4ccc-9f6f-c12ed5bc80ef" providerId="AD"/>
  <person displayName="Ankur Dass" id="{50BC40B8-C997-4AD2-A500-8EBEEAA135B4}" userId="S::ankur.dass@rmi.org::56732cd4-f864-4f3f-8420-78e1463bbf6b" providerId="AD"/>
  <person displayName="Tania Evans" id="{2D0F493E-BEBA-564A-A811-34CBC57C46BE}" userId="S::tania.evans@rmi.org::d93c9cc8-b39d-4435-9664-5e1f40458a1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4" dT="2025-01-17T15:00:43.39" personId="{2D0F493E-BEBA-564A-A811-34CBC57C46BE}" id="{2FDB2B8B-6F45-3C49-A481-407A363A1876}">
    <text>Add a check to ensure &lt;5% cutoff</text>
  </threadedComment>
  <threadedComment ref="A31" dT="2024-05-31T13:29:22.20" personId="{50BC40B8-C997-4AD2-A500-8EBEEAA135B4}" id="{6FF6CB4B-9D64-4477-86C2-2A0059017FED}" done="1">
    <text xml:space="preserve">Look up TFS guidance to see what the allowable validity period is… 1, 3 or 5 years. 
Rephrase to get at what time-period they are pulling data for. </text>
  </threadedComment>
  <threadedComment ref="A31" dT="2024-05-31T13:29:30.58" personId="{50BC40B8-C997-4AD2-A500-8EBEEAA135B4}" id="{4CCE926C-4E06-4553-BF2E-AFE41346C123}" parentId="{6FF6CB4B-9D64-4477-86C2-2A0059017FED}">
    <text xml:space="preserve">Earliest and latest
</text>
  </threadedComment>
  <threadedComment ref="A31" dT="2024-06-14T11:07:10.94" personId="{50BC40B8-C997-4AD2-A500-8EBEEAA135B4}" id="{3BD5C8A5-6FF5-4D95-B41E-8C3046C55E41}" parentId="{6FF6CB4B-9D64-4477-86C2-2A0059017FED}">
    <text xml:space="preserve">Confirmed TFS validity period is 5 years. </text>
  </threadedComment>
  <threadedComment ref="H49" dT="2025-01-21T21:35:08.83" personId="{19230685-6D22-364F-ACCF-FE883A2F4D4B}" id="{3E3774DE-70B2-4886-AEA2-C643B9EDBDAB}" done="1">
    <text>@Tania Evans @Ankur Dass We need to specify primary data share of the main resin inputs, which should be a required output of TFS, as a percentage.  Please add as a modification to this column or as a new column, whichever you think is best.</text>
    <mentions>
      <mention mentionpersonId="{041E7FBE-8BD3-402B-BEEF-F7D38816C046}" mentionId="{AD6ED75B-9441-49AC-ACBC-ADA7F6F33CCD}" startIndex="0" length="12"/>
      <mention mentionpersonId="{4E50562E-9032-AC45-9B14-E1BBC02A8A25}" mentionId="{78749DEE-226D-4491-95FE-344C4B3EF982}" startIndex="13" length="11"/>
    </mentions>
  </threadedComment>
  <threadedComment ref="H49" dT="2025-01-21T21:36:06.16" personId="{19230685-6D22-364F-ACCF-FE883A2F4D4B}" id="{F6B40657-10F6-4639-930B-5FBC3AF0A11B}" parentId="{3E3774DE-70B2-4886-AEA2-C643B9EDBDAB}">
    <text>Primary data share of input main resins would also apply for the methane intensity.</text>
  </threadedComment>
  <threadedComment ref="F70" dT="2024-06-07T13:29:10.96" personId="{50BC40B8-C997-4AD2-A500-8EBEEAA135B4}" id="{34C93D52-1D21-4137-9DAE-10A1C3752B1C}">
    <text xml:space="preserve">If you're berry you'd probably have one line for each product. Unlikely to have multiple products per the same line. 
May be hard to weight some of the products. 
Bill of materials - does Berry do it? How do they do it? How do we reconcile material and energy usage. 
Mass basis is what we decided. Area basis might be easier option for film. Do we need a volume basis? With volume basis pro is incorporation of incentives for lightweighting.
Define what "product" is. </text>
  </threadedComment>
  <threadedComment ref="A92" dT="2024-06-07T13:38:24.80" personId="{50BC40B8-C997-4AD2-A500-8EBEEAA135B4}" id="{43FAABE9-AE26-454B-A693-4E957733600A}">
    <text>Align with the GLEC framework which is under the SMART freight center. (emerging consensus for how to do transportation emissions)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A17" dT="2025-01-21T21:49:50.14" personId="{19230685-6D22-364F-ACCF-FE883A2F4D4B}" id="{13191252-38AA-4F63-A033-68A06FD8D112}">
    <text>@Ankur Dass @Tania Evans Can these calculations be outputs too?</text>
    <mentions>
      <mention mentionpersonId="{4E50562E-9032-AC45-9B14-E1BBC02A8A25}" mentionId="{3B1054F8-CAEE-4A79-AAFA-6458AC7964E0}" startIndex="0" length="11"/>
      <mention mentionpersonId="{041E7FBE-8BD3-402B-BEEF-F7D38816C046}" mentionId="{8927B7AB-F6F2-4E5F-AD03-2314D1852F5C}" startIndex="12" length="12"/>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D4" dT="2025-01-17T20:33:00.68" personId="{50BC40B8-C997-4AD2-A500-8EBEEAA135B4}" id="{3275720E-1911-441F-BAF7-433A1525EAC1}" done="1">
    <text xml:space="preserve">@Tania Evans this calculation doesn’t look right to me. Don’t think we need B4 + (B4*Inputs!J50)… I believe it should just be B4*Inputs!J50. </text>
    <mentions>
      <mention mentionpersonId="{041E7FBE-8BD3-402B-BEEF-F7D38816C046}" mentionId="{C7CEBD69-0E57-4656-A4AB-28E53D4DE960}" startIndex="0" length="12"/>
    </mentions>
  </threadedComment>
  <threadedComment ref="B27" dT="2024-09-05T12:57:14.21" personId="{50BC40B8-C997-4AD2-A500-8EBEEAA135B4}" id="{06CD3F3B-F5B9-418F-9721-82E0613B59F3}" done="1">
    <text>@Tania Evans I added some sample data on the inputs tab for purchased electricity and that broke this calculation. Not apparent to me why. Can you take a look?</text>
    <mentions>
      <mention mentionpersonId="{041E7FBE-8BD3-402B-BEEF-F7D38816C046}" mentionId="{FF50CBDE-AA3E-4C8E-A8DF-A8BE920B2344}" startIndex="0" length="12"/>
    </mentions>
  </threadedComment>
  <threadedComment ref="D27" dT="2025-01-17T20:34:11.40" personId="{50BC40B8-C997-4AD2-A500-8EBEEAA135B4}" id="{E9CE6A93-A86B-4853-B735-7C27E0E23332}" done="1">
    <text xml:space="preserve">@Tania Evans can you please update per conversation in this mornings meeting (1/17) to remove the methane emissions calcs. From the electricity usage (update/grey out the associated cells on the ‘inputs’ tab as well). </text>
    <mentions>
      <mention mentionpersonId="{041E7FBE-8BD3-402B-BEEF-F7D38816C046}" mentionId="{70B7482F-8104-4CF9-A1A8-4F16A74A4F7C}" startIndex="0" length="12"/>
    </mentions>
  </threadedComment>
  <threadedComment ref="D27" dT="2025-01-19T16:09:32.12" personId="{2D0F493E-BEBA-564A-A811-34CBC57C46BE}" id="{20D59EC3-65A4-F545-8A7F-5834D888FAAD}" parentId="{E9CE6A93-A86B-4853-B735-7C27E0E23332}">
    <text xml:space="preserve">Maybe I’m misremembering but I thought we agreed to keep it in and the user can keep it blank if they want? </text>
  </threadedComment>
  <threadedComment ref="D27" dT="2025-01-20T14:25:10.10" personId="{50BC40B8-C997-4AD2-A500-8EBEEAA135B4}" id="{2883DA5D-6970-4797-A2B8-37C55C458497}" parentId="{E9CE6A93-A86B-4853-B735-7C27E0E23332}">
    <text>ah okay - I edited the formatting on the inputs tab to make this clear</text>
  </threadedComment>
  <threadedComment ref="A28" dT="2025-01-17T20:29:54.37" personId="{50BC40B8-C997-4AD2-A500-8EBEEAA135B4}" id="{07C91E37-65D6-4F1B-848A-52B1D91A4FE2}" done="1">
    <text xml:space="preserve">@Tania Evans noticed that we missed this category of emissions in the 1st pass of the calculation. Can you please add-in? </text>
    <mentions>
      <mention mentionpersonId="{041E7FBE-8BD3-402B-BEEF-F7D38816C046}" mentionId="{3A67871D-61D4-4BCB-952D-90B8BAE6CE47}" startIndex="0" length="12"/>
    </mentions>
  </threadedComment>
  <threadedComment ref="A49" dT="2025-01-17T20:31:06.37" personId="{50BC40B8-C997-4AD2-A500-8EBEEAA135B4}" id="{8F60E7F5-6151-4176-B6EF-2735ACBA020B}" done="1">
    <text>@Tania Evans can you build out the calcs in cells B47:49 please</text>
    <mentions>
      <mention mentionpersonId="{041E7FBE-8BD3-402B-BEEF-F7D38816C046}" mentionId="{2608E8E6-7F3E-4D6B-8732-DDA9FC0E9227}" startIndex="0" length="12"/>
    </mentions>
  </threadedComment>
  <threadedComment ref="B52" dT="2025-01-17T20:54:22.04" personId="{50BC40B8-C997-4AD2-A500-8EBEEAA135B4}" id="{2EB4F1CE-9389-49ED-BCCC-8DE25CE671C0}" done="1">
    <text xml:space="preserve">@Tania Evans confirm whether per the guidance the units are in CO2eq or CH4 adjust calculation accordingly. </text>
    <mentions>
      <mention mentionpersonId="{041E7FBE-8BD3-402B-BEEF-F7D38816C046}" mentionId="{74E189DC-C72B-4424-91AD-7B680B3C492C}" startIndex="0" length="12"/>
    </mentions>
  </threadedComment>
  <threadedComment ref="B52" dT="2025-01-19T07:00:43.54" personId="{2D0F493E-BEBA-564A-A811-34CBC57C46BE}" id="{F3F0B8B0-24D5-0E45-B625-5EE4D4BA68A2}" parentId="{2EB4F1CE-9389-49ED-BCCC-8DE25CE671C0}">
    <text>Unit is kgCH4/kg product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trace.org/" TargetMode="External"/><Relationship Id="rId3" Type="http://schemas.openxmlformats.org/officeDocument/2006/relationships/hyperlink" Target="https://www.epa.gov/egrid/" TargetMode="External"/><Relationship Id="rId7" Type="http://schemas.openxmlformats.org/officeDocument/2006/relationships/hyperlink" Target="https://www.eia.gov/dnav/ng/ng_move_ist_a2dcu_nus_a.htm" TargetMode="External"/><Relationship Id="rId2" Type="http://schemas.openxmlformats.org/officeDocument/2006/relationships/hyperlink" Target="https://www.ucalgary.ca/energy-technology-assessment/open-source-models/prelim" TargetMode="External"/><Relationship Id="rId1" Type="http://schemas.openxmlformats.org/officeDocument/2006/relationships/hyperlink" Target="https://ociplus.rmi.org/" TargetMode="External"/><Relationship Id="rId6" Type="http://schemas.openxmlformats.org/officeDocument/2006/relationships/hyperlink" Target="https://eta-publications.lbl.gov/sites/default/files/climate_and_plastic_report_final.pdf" TargetMode="External"/><Relationship Id="rId5" Type="http://schemas.openxmlformats.org/officeDocument/2006/relationships/hyperlink" Target="https://www.eia.gov/electricity/annual/html/epa_08_01.html" TargetMode="External"/><Relationship Id="rId10" Type="http://schemas.openxmlformats.org/officeDocument/2006/relationships/drawing" Target="../drawings/drawing2.xml"/><Relationship Id="rId4" Type="http://schemas.openxmlformats.org/officeDocument/2006/relationships/hyperlink" Target="https://www.eia.gov/electricity/monthly/" TargetMode="External"/><Relationship Id="rId9" Type="http://schemas.openxmlformats.org/officeDocument/2006/relationships/hyperlink" Target="https://globalenergymonitor.org/"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 Id="rId4" Type="http://schemas.microsoft.com/office/2019/04/relationships/documenttask" Target="../documenttasks/documenttask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rmi.org/insight/plastics-extrusion-and-molding-greenhouse-gas-emissions-reporting-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6F55-66C6-C740-BB2A-C869E982133C}">
  <dimension ref="A1"/>
  <sheetViews>
    <sheetView workbookViewId="0">
      <selection activeCell="D39" sqref="D39"/>
    </sheetView>
  </sheetViews>
  <sheetFormatPr defaultColWidth="11.42578125"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B154-8DCC-46A1-B4DC-F45F94F9E263}">
  <dimension ref="B50:C59"/>
  <sheetViews>
    <sheetView topLeftCell="A14" zoomScale="92" workbookViewId="0">
      <selection activeCell="Q18" sqref="Q18"/>
    </sheetView>
  </sheetViews>
  <sheetFormatPr defaultColWidth="8.85546875" defaultRowHeight="15"/>
  <cols>
    <col min="2" max="2" width="30.140625" bestFit="1" customWidth="1"/>
  </cols>
  <sheetData>
    <row r="50" spans="2:3">
      <c r="B50" t="s">
        <v>0</v>
      </c>
      <c r="C50" t="s">
        <v>1</v>
      </c>
    </row>
    <row r="51" spans="2:3">
      <c r="B51" t="s">
        <v>2</v>
      </c>
      <c r="C51" s="16" t="s">
        <v>3</v>
      </c>
    </row>
    <row r="52" spans="2:3">
      <c r="B52" t="s">
        <v>4</v>
      </c>
      <c r="C52" s="16" t="s">
        <v>5</v>
      </c>
    </row>
    <row r="53" spans="2:3">
      <c r="B53" t="s">
        <v>6</v>
      </c>
      <c r="C53" s="16" t="s">
        <v>7</v>
      </c>
    </row>
    <row r="54" spans="2:3">
      <c r="B54" t="s">
        <v>8</v>
      </c>
      <c r="C54" s="16" t="s">
        <v>9</v>
      </c>
    </row>
    <row r="55" spans="2:3">
      <c r="B55" t="s">
        <v>10</v>
      </c>
      <c r="C55" s="16" t="s">
        <v>11</v>
      </c>
    </row>
    <row r="56" spans="2:3">
      <c r="B56" t="s">
        <v>12</v>
      </c>
      <c r="C56" s="16" t="s">
        <v>13</v>
      </c>
    </row>
    <row r="57" spans="2:3">
      <c r="B57" t="s">
        <v>14</v>
      </c>
      <c r="C57" s="16" t="s">
        <v>15</v>
      </c>
    </row>
    <row r="58" spans="2:3">
      <c r="B58" t="s">
        <v>16</v>
      </c>
      <c r="C58" s="16" t="s">
        <v>17</v>
      </c>
    </row>
    <row r="59" spans="2:3">
      <c r="B59" t="s">
        <v>18</v>
      </c>
      <c r="C59" s="16" t="s">
        <v>19</v>
      </c>
    </row>
  </sheetData>
  <hyperlinks>
    <hyperlink ref="C51" r:id="rId1" xr:uid="{38D512F3-E78A-0E4C-B56E-9AE6713EE482}"/>
    <hyperlink ref="C52" r:id="rId2" xr:uid="{F83126DB-541B-C84D-A36B-A35A4EFB11CD}"/>
    <hyperlink ref="C53" r:id="rId3" xr:uid="{0CB8D096-5916-B44D-A2E7-24C4FDFF353F}"/>
    <hyperlink ref="C55" r:id="rId4" xr:uid="{B57DAC7D-B9FA-234E-928A-F20967B95171}"/>
    <hyperlink ref="C54" r:id="rId5" xr:uid="{8A728B5D-468A-A04E-BB9B-56F7DF5C600F}"/>
    <hyperlink ref="C56" r:id="rId6" xr:uid="{3F7D3185-08CD-9D4C-B000-5C272A88333B}"/>
    <hyperlink ref="C59" r:id="rId7" xr:uid="{8C6CBD47-40B3-4143-B5C9-532C23BB53A6}"/>
    <hyperlink ref="C57" r:id="rId8" xr:uid="{A684CDA9-79B3-3347-B255-4CC921FD9A56}"/>
    <hyperlink ref="C58" r:id="rId9" xr:uid="{2894056A-B7A1-AC45-A743-0806D0FC6205}"/>
  </hyperlinks>
  <pageMargins left="0.7" right="0.7" top="0.75" bottom="0.75" header="0.3" footer="0.3"/>
  <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62CB-F6DE-41A3-9B25-192AB98DBB38}">
  <sheetPr>
    <tabColor rgb="FFFFFF00"/>
  </sheetPr>
  <dimension ref="A1:M116"/>
  <sheetViews>
    <sheetView tabSelected="1" topLeftCell="A36" zoomScale="111" zoomScaleNormal="60" workbookViewId="0">
      <selection activeCell="E76" sqref="E76"/>
    </sheetView>
  </sheetViews>
  <sheetFormatPr defaultColWidth="8.85546875" defaultRowHeight="15" customHeight="1"/>
  <cols>
    <col min="1" max="1" width="32.140625" customWidth="1"/>
    <col min="2" max="2" width="20.42578125" customWidth="1"/>
    <col min="3" max="3" width="27.140625" customWidth="1"/>
    <col min="4" max="4" width="28" customWidth="1"/>
    <col min="5" max="5" width="24.85546875" style="5" customWidth="1"/>
    <col min="6" max="6" width="20.85546875" style="128" customWidth="1"/>
    <col min="7" max="7" width="20.85546875" customWidth="1"/>
    <col min="8" max="8" width="20.85546875" style="4" customWidth="1"/>
    <col min="9" max="9" width="17.7109375" customWidth="1"/>
    <col min="10" max="10" width="23.7109375" bestFit="1" customWidth="1"/>
    <col min="11" max="11" width="16.42578125" customWidth="1"/>
    <col min="12" max="12" width="44.140625" customWidth="1"/>
  </cols>
  <sheetData>
    <row r="1" spans="1:7" ht="15.95" thickBot="1">
      <c r="A1" s="77" t="s">
        <v>20</v>
      </c>
      <c r="B1" s="78"/>
      <c r="C1" s="79"/>
      <c r="D1" s="79"/>
      <c r="E1" s="78"/>
      <c r="F1" s="143"/>
      <c r="G1" s="78"/>
    </row>
    <row r="2" spans="1:7" ht="15.95">
      <c r="B2" t="s">
        <v>21</v>
      </c>
      <c r="C2" s="5" t="s">
        <v>22</v>
      </c>
      <c r="D2" s="5"/>
      <c r="E2"/>
      <c r="F2" s="144"/>
    </row>
    <row r="3" spans="1:7" ht="48">
      <c r="A3" s="3" t="s">
        <v>23</v>
      </c>
      <c r="B3" s="10" t="s">
        <v>24</v>
      </c>
      <c r="C3" s="6" t="s">
        <v>25</v>
      </c>
      <c r="D3" s="5"/>
      <c r="E3"/>
      <c r="F3" s="144"/>
    </row>
    <row r="4" spans="1:7" ht="15.95" customHeight="1">
      <c r="A4" s="3" t="s">
        <v>26</v>
      </c>
      <c r="B4" s="10" t="s">
        <v>27</v>
      </c>
      <c r="C4" s="156" t="s">
        <v>28</v>
      </c>
      <c r="D4" s="5"/>
      <c r="E4"/>
      <c r="F4" s="144"/>
    </row>
    <row r="5" spans="1:7" ht="32.1">
      <c r="A5" s="14" t="s">
        <v>29</v>
      </c>
      <c r="B5" s="10" t="s">
        <v>30</v>
      </c>
      <c r="C5" s="157"/>
      <c r="D5" s="5"/>
      <c r="E5"/>
      <c r="F5" s="144"/>
    </row>
    <row r="6" spans="1:7">
      <c r="A6" s="3" t="s">
        <v>31</v>
      </c>
      <c r="B6" s="10"/>
      <c r="C6" s="6"/>
      <c r="D6" s="5"/>
      <c r="E6"/>
      <c r="F6" s="144"/>
    </row>
    <row r="7" spans="1:7">
      <c r="C7" s="5"/>
      <c r="D7" s="5"/>
      <c r="E7"/>
      <c r="F7" s="144"/>
    </row>
    <row r="8" spans="1:7" ht="15.95" thickBot="1">
      <c r="A8" s="66" t="s">
        <v>32</v>
      </c>
      <c r="B8" s="67"/>
      <c r="C8" s="68"/>
      <c r="D8" s="68"/>
      <c r="E8" s="67"/>
      <c r="F8" s="145"/>
      <c r="G8" s="67"/>
    </row>
    <row r="9" spans="1:7" ht="15.95">
      <c r="B9" t="s">
        <v>21</v>
      </c>
      <c r="C9" s="5" t="s">
        <v>22</v>
      </c>
      <c r="D9" s="5"/>
      <c r="E9"/>
      <c r="F9" s="144"/>
    </row>
    <row r="10" spans="1:7" ht="15.95">
      <c r="A10" s="3" t="s">
        <v>33</v>
      </c>
      <c r="B10" s="10" t="s">
        <v>34</v>
      </c>
      <c r="C10" s="6" t="s">
        <v>35</v>
      </c>
      <c r="D10" s="5"/>
      <c r="E10"/>
      <c r="F10" s="144"/>
    </row>
    <row r="11" spans="1:7" ht="61.5" customHeight="1">
      <c r="A11" s="3" t="s">
        <v>36</v>
      </c>
      <c r="B11" s="15" t="s">
        <v>37</v>
      </c>
      <c r="C11" s="6" t="s">
        <v>38</v>
      </c>
      <c r="D11" s="5"/>
      <c r="E11"/>
      <c r="F11" s="144"/>
    </row>
    <row r="12" spans="1:7" ht="32.1">
      <c r="A12" s="3" t="s">
        <v>39</v>
      </c>
      <c r="B12" s="10"/>
      <c r="C12" s="6" t="s">
        <v>40</v>
      </c>
      <c r="D12" s="5"/>
      <c r="E12"/>
      <c r="F12" s="144"/>
    </row>
    <row r="13" spans="1:7" ht="97.5" customHeight="1">
      <c r="A13" s="3" t="s">
        <v>41</v>
      </c>
      <c r="B13" s="134">
        <v>2.3401999999999999E-2</v>
      </c>
      <c r="C13" s="6" t="s">
        <v>42</v>
      </c>
      <c r="D13" s="5"/>
      <c r="E13"/>
      <c r="F13" s="144"/>
    </row>
    <row r="14" spans="1:7" ht="32.1">
      <c r="A14" s="3" t="s">
        <v>43</v>
      </c>
      <c r="B14" s="135">
        <v>6.0000000000000001E-3</v>
      </c>
      <c r="C14" s="6" t="s">
        <v>44</v>
      </c>
      <c r="D14" s="73"/>
      <c r="E14" s="72"/>
      <c r="F14" s="129"/>
    </row>
    <row r="15" spans="1:7">
      <c r="C15" s="5"/>
      <c r="D15" s="5"/>
      <c r="E15"/>
      <c r="F15" s="144"/>
    </row>
    <row r="16" spans="1:7" ht="15.95" thickBot="1">
      <c r="A16" s="77" t="s">
        <v>45</v>
      </c>
      <c r="B16" s="78"/>
      <c r="C16" s="79"/>
      <c r="D16" s="79"/>
      <c r="E16" s="78"/>
      <c r="F16" s="143"/>
      <c r="G16" s="78"/>
    </row>
    <row r="17" spans="1:8">
      <c r="C17" s="5"/>
      <c r="D17" s="5"/>
      <c r="E17"/>
      <c r="F17" s="144"/>
    </row>
    <row r="18" spans="1:8">
      <c r="A18" s="179" t="s">
        <v>46</v>
      </c>
      <c r="B18" s="179"/>
      <c r="C18" s="179"/>
      <c r="D18" s="180"/>
      <c r="E18" s="15"/>
      <c r="F18" s="144"/>
    </row>
    <row r="19" spans="1:8">
      <c r="A19" s="181" t="s">
        <v>47</v>
      </c>
      <c r="B19" s="179"/>
      <c r="C19" s="179"/>
      <c r="D19" s="180"/>
      <c r="E19" s="23"/>
      <c r="F19" s="158" t="s">
        <v>48</v>
      </c>
      <c r="G19" s="159"/>
      <c r="H19" s="159"/>
    </row>
    <row r="20" spans="1:8">
      <c r="A20" s="179" t="s">
        <v>49</v>
      </c>
      <c r="B20" s="179"/>
      <c r="C20" s="179"/>
      <c r="D20" s="182"/>
      <c r="E20" s="22"/>
      <c r="F20" s="158" t="s">
        <v>48</v>
      </c>
      <c r="G20" s="159"/>
      <c r="H20" s="159"/>
    </row>
    <row r="21" spans="1:8">
      <c r="A21" s="161" t="s">
        <v>50</v>
      </c>
      <c r="B21" s="161"/>
      <c r="C21" s="161"/>
      <c r="D21" s="162"/>
      <c r="E21" s="22"/>
      <c r="F21" s="144"/>
    </row>
    <row r="22" spans="1:8" ht="15.95" thickBot="1">
      <c r="C22" s="5"/>
      <c r="D22" s="5"/>
      <c r="F22" s="144"/>
    </row>
    <row r="23" spans="1:8" ht="15.95">
      <c r="A23" s="2" t="s">
        <v>51</v>
      </c>
      <c r="B23" t="s">
        <v>21</v>
      </c>
      <c r="C23" s="5" t="s">
        <v>52</v>
      </c>
      <c r="D23" s="5"/>
      <c r="E23" s="39" t="s">
        <v>53</v>
      </c>
      <c r="F23" s="144"/>
    </row>
    <row r="24" spans="1:8" ht="15.95">
      <c r="A24" s="3" t="s">
        <v>54</v>
      </c>
      <c r="B24" s="10" t="s">
        <v>55</v>
      </c>
      <c r="C24" s="6" t="s">
        <v>56</v>
      </c>
      <c r="D24" s="5"/>
      <c r="E24" s="37" t="s">
        <v>57</v>
      </c>
      <c r="F24" s="144"/>
    </row>
    <row r="25" spans="1:8" ht="15.95">
      <c r="A25" s="3" t="s">
        <v>58</v>
      </c>
      <c r="B25" s="10" t="s">
        <v>59</v>
      </c>
      <c r="C25" s="6" t="s">
        <v>60</v>
      </c>
      <c r="D25" s="5"/>
      <c r="E25" s="37" t="s">
        <v>61</v>
      </c>
      <c r="F25" s="144"/>
    </row>
    <row r="26" spans="1:8" ht="15.95">
      <c r="A26" s="19" t="s">
        <v>62</v>
      </c>
      <c r="B26" s="136">
        <f>0.2655/1000</f>
        <v>2.655E-4</v>
      </c>
      <c r="C26" s="21" t="s">
        <v>63</v>
      </c>
      <c r="D26" s="5"/>
      <c r="E26" s="37" t="s">
        <v>55</v>
      </c>
      <c r="F26" s="144"/>
    </row>
    <row r="27" spans="1:8" ht="15.95">
      <c r="A27" s="3" t="s">
        <v>64</v>
      </c>
      <c r="B27" s="10" t="s">
        <v>65</v>
      </c>
      <c r="C27" s="6" t="s">
        <v>56</v>
      </c>
      <c r="D27" s="5"/>
      <c r="E27" s="37" t="s">
        <v>66</v>
      </c>
      <c r="F27" s="144"/>
    </row>
    <row r="28" spans="1:8" ht="15.95">
      <c r="A28" s="3" t="s">
        <v>67</v>
      </c>
      <c r="B28" s="10" t="s">
        <v>68</v>
      </c>
      <c r="C28" s="6" t="s">
        <v>60</v>
      </c>
      <c r="D28" s="5"/>
      <c r="E28" s="37" t="s">
        <v>65</v>
      </c>
      <c r="F28" s="144"/>
    </row>
    <row r="29" spans="1:8" ht="17.100000000000001" thickBot="1">
      <c r="A29" s="17" t="s">
        <v>69</v>
      </c>
      <c r="B29" s="137">
        <f>0.0885/1000</f>
        <v>8.8499999999999996E-5</v>
      </c>
      <c r="C29" s="18" t="s">
        <v>63</v>
      </c>
      <c r="D29" s="5"/>
      <c r="E29" s="38" t="s">
        <v>70</v>
      </c>
      <c r="F29" s="144"/>
    </row>
    <row r="30" spans="1:8">
      <c r="C30" s="5"/>
      <c r="D30" s="5"/>
      <c r="E30"/>
      <c r="F30" s="144"/>
    </row>
    <row r="31" spans="1:8" ht="15.95" thickBot="1">
      <c r="A31" s="66" t="s">
        <v>71</v>
      </c>
      <c r="B31" s="67"/>
      <c r="C31" s="68"/>
      <c r="D31" s="68"/>
      <c r="E31" s="67"/>
      <c r="F31" s="145"/>
      <c r="G31" s="67"/>
    </row>
    <row r="32" spans="1:8" ht="15.95">
      <c r="B32" t="s">
        <v>21</v>
      </c>
      <c r="C32" s="5" t="s">
        <v>22</v>
      </c>
      <c r="D32" s="5"/>
      <c r="E32"/>
      <c r="F32" s="144"/>
    </row>
    <row r="33" spans="1:13" ht="77.25" customHeight="1">
      <c r="A33" s="3" t="s">
        <v>72</v>
      </c>
      <c r="B33" s="10"/>
      <c r="C33" s="6" t="s">
        <v>73</v>
      </c>
      <c r="D33" s="5"/>
      <c r="E33"/>
      <c r="F33" s="144"/>
    </row>
    <row r="34" spans="1:13" ht="60" customHeight="1">
      <c r="A34" s="3" t="s">
        <v>74</v>
      </c>
      <c r="B34" s="10"/>
      <c r="C34" s="6" t="s">
        <v>75</v>
      </c>
      <c r="D34" s="5"/>
      <c r="E34"/>
      <c r="F34" s="144"/>
    </row>
    <row r="35" spans="1:13">
      <c r="C35" s="5"/>
      <c r="D35" s="5"/>
      <c r="E35"/>
      <c r="F35" s="144"/>
    </row>
    <row r="36" spans="1:13">
      <c r="A36" s="65" t="s">
        <v>76</v>
      </c>
      <c r="C36" s="5"/>
      <c r="D36" s="5"/>
      <c r="E36"/>
      <c r="F36" s="144"/>
    </row>
    <row r="37" spans="1:13" ht="15.95" thickBot="1">
      <c r="A37" s="54"/>
      <c r="B37" s="54"/>
      <c r="C37" s="80"/>
      <c r="D37" s="80"/>
      <c r="E37" s="54"/>
      <c r="F37" s="146"/>
      <c r="G37" s="54"/>
      <c r="H37" s="81"/>
      <c r="I37" s="54"/>
      <c r="J37" s="54"/>
      <c r="K37" s="54"/>
    </row>
    <row r="38" spans="1:13">
      <c r="A38" s="163" t="s">
        <v>77</v>
      </c>
      <c r="B38" s="163"/>
      <c r="C38" s="163"/>
      <c r="D38" s="163"/>
      <c r="E38" s="163"/>
      <c r="F38" s="163"/>
      <c r="G38" s="163"/>
      <c r="H38" s="163"/>
      <c r="I38" s="163"/>
      <c r="J38" s="163"/>
      <c r="K38" s="163"/>
    </row>
    <row r="39" spans="1:13" ht="15.95" thickBot="1">
      <c r="A39" s="164"/>
      <c r="B39" s="164"/>
      <c r="C39" s="164"/>
      <c r="D39" s="164"/>
      <c r="E39" s="164"/>
      <c r="F39" s="164"/>
      <c r="G39" s="164"/>
      <c r="H39" s="164"/>
      <c r="I39" s="164"/>
      <c r="J39" s="164"/>
      <c r="K39" s="164"/>
    </row>
    <row r="40" spans="1:13" ht="15.95" thickBot="1">
      <c r="A40" s="82" t="s">
        <v>78</v>
      </c>
      <c r="B40" s="83"/>
      <c r="C40" s="83"/>
      <c r="D40" s="83"/>
      <c r="E40" s="83"/>
      <c r="F40" s="147"/>
      <c r="G40" s="83"/>
      <c r="H40" s="84"/>
      <c r="I40" s="83"/>
      <c r="J40" s="83"/>
      <c r="K40" s="83"/>
    </row>
    <row r="41" spans="1:13">
      <c r="A41" s="1"/>
      <c r="E41"/>
      <c r="F41" s="148"/>
      <c r="J41" s="165"/>
      <c r="K41" s="165"/>
    </row>
    <row r="42" spans="1:13" ht="62.1">
      <c r="B42" s="11" t="s">
        <v>79</v>
      </c>
      <c r="C42" s="11" t="s">
        <v>80</v>
      </c>
      <c r="D42" s="71" t="s">
        <v>81</v>
      </c>
      <c r="E42" s="11" t="s">
        <v>82</v>
      </c>
      <c r="F42" s="149" t="s">
        <v>83</v>
      </c>
      <c r="G42" s="71" t="s">
        <v>84</v>
      </c>
      <c r="H42" s="11" t="s">
        <v>85</v>
      </c>
      <c r="I42" s="119" t="s">
        <v>86</v>
      </c>
      <c r="J42" s="116" t="s">
        <v>87</v>
      </c>
      <c r="K42" s="116" t="s">
        <v>88</v>
      </c>
      <c r="L42" s="76"/>
    </row>
    <row r="43" spans="1:13" ht="32.1">
      <c r="A43" s="4" t="s">
        <v>89</v>
      </c>
      <c r="B43" s="138"/>
      <c r="C43" s="10"/>
      <c r="D43" s="10"/>
      <c r="E43" s="10"/>
      <c r="F43" s="150"/>
      <c r="G43" s="151"/>
      <c r="H43" s="15"/>
      <c r="I43" s="10"/>
      <c r="J43" s="20"/>
      <c r="K43" s="139"/>
    </row>
    <row r="44" spans="1:13" ht="15.95">
      <c r="A44" t="s">
        <v>90</v>
      </c>
      <c r="B44" s="138">
        <v>1270</v>
      </c>
      <c r="C44" s="10" t="s">
        <v>91</v>
      </c>
      <c r="D44" s="10" t="s">
        <v>92</v>
      </c>
      <c r="E44" s="10" t="s">
        <v>93</v>
      </c>
      <c r="F44" s="152">
        <v>100</v>
      </c>
      <c r="G44" s="153">
        <f>240.99/1000/2.205</f>
        <v>0.10929251700680272</v>
      </c>
      <c r="H44" s="15" t="s">
        <v>94</v>
      </c>
      <c r="I44" s="10" t="s">
        <v>95</v>
      </c>
      <c r="J44" s="20" t="s">
        <v>96</v>
      </c>
      <c r="K44" s="139">
        <v>6.1799999999999995E-4</v>
      </c>
    </row>
    <row r="45" spans="1:13" ht="15" customHeight="1">
      <c r="E45"/>
      <c r="F45" s="148"/>
    </row>
    <row r="46" spans="1:13" ht="15" customHeight="1">
      <c r="F46" s="148"/>
    </row>
    <row r="47" spans="1:13" ht="15.95" thickBot="1">
      <c r="A47" s="66" t="s">
        <v>97</v>
      </c>
      <c r="B47" s="67"/>
      <c r="C47" s="67"/>
      <c r="D47" s="67"/>
      <c r="E47" s="67"/>
      <c r="F47" s="154"/>
      <c r="G47" s="67"/>
      <c r="H47" s="69"/>
      <c r="I47" s="67"/>
      <c r="J47" s="67"/>
      <c r="K47" s="67"/>
    </row>
    <row r="48" spans="1:13">
      <c r="A48" s="1"/>
      <c r="E48"/>
      <c r="F48" s="148"/>
    </row>
    <row r="49" spans="1:12" ht="61.5" customHeight="1">
      <c r="B49" s="11" t="s">
        <v>98</v>
      </c>
      <c r="C49" s="11" t="s">
        <v>99</v>
      </c>
      <c r="D49" s="71" t="s">
        <v>100</v>
      </c>
      <c r="E49" s="11" t="s">
        <v>82</v>
      </c>
      <c r="F49" s="149" t="s">
        <v>101</v>
      </c>
      <c r="G49" s="11" t="s">
        <v>102</v>
      </c>
      <c r="H49" s="11" t="s">
        <v>103</v>
      </c>
      <c r="I49" s="11" t="s">
        <v>104</v>
      </c>
      <c r="J49" s="74" t="s">
        <v>87</v>
      </c>
      <c r="K49" s="115" t="s">
        <v>88</v>
      </c>
      <c r="L49" s="11" t="s">
        <v>105</v>
      </c>
    </row>
    <row r="50" spans="1:12" ht="15.95">
      <c r="A50" s="4" t="s">
        <v>106</v>
      </c>
      <c r="B50" s="140">
        <v>988</v>
      </c>
      <c r="C50" s="10" t="s">
        <v>107</v>
      </c>
      <c r="D50" s="10"/>
      <c r="E50" s="10" t="s">
        <v>93</v>
      </c>
      <c r="F50" s="150">
        <v>100</v>
      </c>
      <c r="G50" s="140">
        <v>1.88</v>
      </c>
      <c r="H50" s="15" t="s">
        <v>108</v>
      </c>
      <c r="I50" s="10"/>
      <c r="J50" s="20" t="s">
        <v>109</v>
      </c>
      <c r="K50" s="139">
        <v>1.56E-3</v>
      </c>
      <c r="L50" s="141">
        <v>0</v>
      </c>
    </row>
    <row r="51" spans="1:12" ht="15.95">
      <c r="A51" s="4" t="s">
        <v>110</v>
      </c>
      <c r="B51" s="140"/>
      <c r="C51" s="10"/>
      <c r="D51" s="10"/>
      <c r="E51" s="10"/>
      <c r="F51" s="150"/>
      <c r="G51" s="140"/>
      <c r="H51" s="15"/>
      <c r="I51" s="10"/>
      <c r="J51" s="20"/>
      <c r="K51" s="142"/>
      <c r="L51" s="141"/>
    </row>
    <row r="52" spans="1:12" ht="32.1">
      <c r="A52" s="4" t="s">
        <v>111</v>
      </c>
      <c r="B52" s="140"/>
      <c r="C52" s="10"/>
      <c r="D52" s="10"/>
      <c r="E52" s="10"/>
      <c r="F52" s="150"/>
      <c r="G52" s="140"/>
      <c r="H52" s="15"/>
      <c r="I52" s="10"/>
      <c r="J52" s="20"/>
      <c r="K52" s="142"/>
      <c r="L52" s="141"/>
    </row>
    <row r="53" spans="1:12" ht="15.95">
      <c r="A53" s="4" t="s">
        <v>112</v>
      </c>
      <c r="B53" s="140"/>
      <c r="C53" s="10"/>
      <c r="D53" s="10"/>
      <c r="E53" s="10"/>
      <c r="F53" s="150"/>
      <c r="G53" s="140"/>
      <c r="H53" s="15"/>
      <c r="I53" s="10"/>
      <c r="J53" s="20"/>
      <c r="K53" s="142"/>
      <c r="L53" s="141"/>
    </row>
    <row r="54" spans="1:12" ht="32.1">
      <c r="A54" s="4" t="s">
        <v>113</v>
      </c>
      <c r="B54" s="140"/>
      <c r="C54" s="10"/>
      <c r="D54" s="10"/>
      <c r="E54" s="10"/>
      <c r="F54" s="150"/>
      <c r="G54" s="140"/>
      <c r="H54" s="15"/>
      <c r="I54" s="10"/>
      <c r="J54" s="20"/>
      <c r="K54" s="142"/>
      <c r="L54" s="141"/>
    </row>
    <row r="55" spans="1:12" ht="15.95">
      <c r="A55" s="4" t="s">
        <v>114</v>
      </c>
      <c r="B55" s="140"/>
      <c r="C55" s="10"/>
      <c r="D55" s="10"/>
      <c r="E55" s="10"/>
      <c r="F55" s="150"/>
      <c r="G55" s="140"/>
      <c r="H55" s="15"/>
      <c r="I55" s="10"/>
      <c r="J55" s="20"/>
      <c r="K55" s="142"/>
      <c r="L55" s="141"/>
    </row>
    <row r="56" spans="1:12">
      <c r="E56"/>
      <c r="F56" s="148"/>
    </row>
    <row r="57" spans="1:12" ht="15.95" thickBot="1">
      <c r="A57" s="77" t="s">
        <v>115</v>
      </c>
      <c r="B57" s="78"/>
      <c r="C57" s="78"/>
      <c r="D57" s="78"/>
      <c r="E57" s="78"/>
      <c r="F57" s="155"/>
      <c r="G57" s="78"/>
      <c r="H57" s="85"/>
      <c r="I57" s="78"/>
      <c r="J57" s="78"/>
      <c r="K57" s="78"/>
    </row>
    <row r="58" spans="1:12">
      <c r="A58" s="1"/>
      <c r="E58"/>
      <c r="F58" s="148"/>
    </row>
    <row r="59" spans="1:12" ht="63.95">
      <c r="B59" s="11" t="s">
        <v>98</v>
      </c>
      <c r="C59" s="11" t="s">
        <v>99</v>
      </c>
      <c r="D59" s="71" t="s">
        <v>116</v>
      </c>
      <c r="E59" s="11" t="s">
        <v>82</v>
      </c>
      <c r="F59" s="149" t="s">
        <v>101</v>
      </c>
      <c r="G59" s="11" t="s">
        <v>117</v>
      </c>
      <c r="H59" s="11" t="s">
        <v>85</v>
      </c>
      <c r="I59" s="11" t="s">
        <v>104</v>
      </c>
      <c r="J59" s="74" t="s">
        <v>87</v>
      </c>
      <c r="K59" s="74" t="s">
        <v>88</v>
      </c>
    </row>
    <row r="60" spans="1:12" ht="15.95">
      <c r="A60" s="4" t="s">
        <v>57</v>
      </c>
      <c r="B60" s="140"/>
      <c r="C60" s="10"/>
      <c r="D60" s="10"/>
      <c r="E60" s="10"/>
      <c r="F60" s="150"/>
      <c r="G60" s="140"/>
      <c r="H60" s="15"/>
      <c r="I60" s="10"/>
      <c r="J60" s="20"/>
      <c r="K60" s="142"/>
    </row>
    <row r="61" spans="1:12" ht="15.95">
      <c r="A61" s="4" t="s">
        <v>61</v>
      </c>
      <c r="B61" s="140"/>
      <c r="C61" s="10"/>
      <c r="D61" s="10"/>
      <c r="E61" s="10"/>
      <c r="F61" s="150"/>
      <c r="G61" s="140"/>
      <c r="H61" s="15"/>
      <c r="I61" s="10"/>
      <c r="J61" s="20"/>
      <c r="K61" s="142"/>
      <c r="L61" t="s">
        <v>118</v>
      </c>
    </row>
    <row r="62" spans="1:12" ht="15.95">
      <c r="A62" s="4" t="s">
        <v>119</v>
      </c>
      <c r="B62" s="140">
        <v>9</v>
      </c>
      <c r="C62" s="10" t="s">
        <v>107</v>
      </c>
      <c r="D62" s="10"/>
      <c r="E62" s="10" t="s">
        <v>93</v>
      </c>
      <c r="F62" s="150">
        <v>100</v>
      </c>
      <c r="G62" s="140">
        <v>2.57</v>
      </c>
      <c r="H62" s="15" t="s">
        <v>120</v>
      </c>
      <c r="I62" s="10"/>
      <c r="J62" s="20"/>
      <c r="K62" s="142"/>
    </row>
    <row r="63" spans="1:12" ht="15.95">
      <c r="A63" s="4" t="s">
        <v>66</v>
      </c>
      <c r="B63" s="140"/>
      <c r="C63" s="10"/>
      <c r="D63" s="10"/>
      <c r="E63" s="10"/>
      <c r="F63" s="150"/>
      <c r="G63" s="140"/>
      <c r="H63" s="15"/>
      <c r="I63" s="10"/>
      <c r="J63" s="20"/>
      <c r="K63" s="142"/>
    </row>
    <row r="64" spans="1:12" ht="15.95">
      <c r="A64" s="4" t="s">
        <v>65</v>
      </c>
      <c r="B64" s="140">
        <v>3</v>
      </c>
      <c r="C64" s="10" t="s">
        <v>107</v>
      </c>
      <c r="D64" s="10"/>
      <c r="E64" s="10" t="s">
        <v>93</v>
      </c>
      <c r="F64" s="150">
        <v>100</v>
      </c>
      <c r="G64" s="140">
        <v>0.439</v>
      </c>
      <c r="H64" s="15" t="s">
        <v>120</v>
      </c>
      <c r="I64" s="10"/>
      <c r="J64" s="20"/>
      <c r="K64" s="142"/>
    </row>
    <row r="65" spans="1:11" ht="15.95">
      <c r="A65" s="4" t="s">
        <v>70</v>
      </c>
      <c r="B65" s="140"/>
      <c r="C65" s="10"/>
      <c r="D65" s="10"/>
      <c r="E65" s="10"/>
      <c r="F65" s="150"/>
      <c r="G65" s="140"/>
      <c r="H65" s="15"/>
      <c r="I65" s="10"/>
      <c r="J65" s="20"/>
      <c r="K65" s="142"/>
    </row>
    <row r="66" spans="1:11" ht="15" customHeight="1">
      <c r="E66"/>
      <c r="F66" s="148"/>
    </row>
    <row r="67" spans="1:11" ht="15.95" thickBot="1">
      <c r="A67" s="160" t="s">
        <v>121</v>
      </c>
      <c r="B67" s="160"/>
      <c r="C67" s="160"/>
      <c r="D67" s="160"/>
      <c r="E67" s="160"/>
      <c r="F67" s="160"/>
      <c r="G67" s="160"/>
      <c r="H67" s="160"/>
      <c r="I67" s="160"/>
      <c r="J67" s="160"/>
      <c r="K67" s="160"/>
    </row>
    <row r="68" spans="1:11">
      <c r="A68" s="1"/>
      <c r="B68" s="72"/>
      <c r="E68"/>
      <c r="F68" s="148"/>
      <c r="G68" s="7"/>
      <c r="H68" s="40"/>
      <c r="I68" s="7"/>
    </row>
    <row r="69" spans="1:11">
      <c r="A69" s="9" t="s">
        <v>122</v>
      </c>
      <c r="E69"/>
      <c r="F69" s="148"/>
      <c r="G69" s="7"/>
      <c r="H69" s="40"/>
      <c r="I69" s="7"/>
    </row>
    <row r="70" spans="1:11" ht="66.75" customHeight="1">
      <c r="B70" s="11" t="s">
        <v>79</v>
      </c>
      <c r="C70" s="11" t="s">
        <v>80</v>
      </c>
      <c r="D70" s="71" t="s">
        <v>123</v>
      </c>
      <c r="E70" s="11" t="s">
        <v>82</v>
      </c>
      <c r="F70" s="149" t="s">
        <v>83</v>
      </c>
      <c r="G70" s="74" t="s">
        <v>124</v>
      </c>
      <c r="H70" s="11" t="s">
        <v>85</v>
      </c>
      <c r="I70" s="11" t="s">
        <v>125</v>
      </c>
      <c r="J70" s="74" t="s">
        <v>87</v>
      </c>
      <c r="K70" s="74" t="s">
        <v>88</v>
      </c>
    </row>
    <row r="71" spans="1:11">
      <c r="A71" t="s">
        <v>126</v>
      </c>
      <c r="B71" s="140"/>
      <c r="C71" s="10"/>
      <c r="D71" s="10"/>
      <c r="E71" s="10"/>
      <c r="F71" s="150"/>
      <c r="G71" s="140"/>
      <c r="H71" s="15"/>
      <c r="I71" s="10"/>
      <c r="J71" s="20"/>
      <c r="K71" s="142"/>
    </row>
    <row r="72" spans="1:11">
      <c r="A72" t="s">
        <v>127</v>
      </c>
      <c r="B72" s="140"/>
      <c r="C72" s="10"/>
      <c r="D72" s="10"/>
      <c r="E72" s="10"/>
      <c r="F72" s="150"/>
      <c r="G72" s="140"/>
      <c r="H72" s="15"/>
      <c r="I72" s="10"/>
      <c r="J72" s="20"/>
      <c r="K72" s="142"/>
    </row>
    <row r="73" spans="1:11">
      <c r="E73"/>
      <c r="F73" s="148"/>
    </row>
    <row r="74" spans="1:11">
      <c r="A74" s="9" t="s">
        <v>128</v>
      </c>
      <c r="E74"/>
      <c r="F74" s="148"/>
    </row>
    <row r="75" spans="1:11" ht="48">
      <c r="A75" s="1"/>
      <c r="B75" s="11" t="s">
        <v>79</v>
      </c>
      <c r="C75" s="11" t="s">
        <v>80</v>
      </c>
      <c r="D75" s="71" t="s">
        <v>123</v>
      </c>
      <c r="E75" s="11" t="s">
        <v>82</v>
      </c>
      <c r="F75" s="149" t="s">
        <v>83</v>
      </c>
      <c r="G75" s="74" t="s">
        <v>124</v>
      </c>
      <c r="H75" s="11" t="s">
        <v>85</v>
      </c>
      <c r="I75" s="11" t="s">
        <v>104</v>
      </c>
      <c r="J75" s="74" t="s">
        <v>87</v>
      </c>
      <c r="K75" s="74" t="s">
        <v>88</v>
      </c>
    </row>
    <row r="76" spans="1:11">
      <c r="A76" t="s">
        <v>129</v>
      </c>
      <c r="B76" s="140"/>
      <c r="C76" s="10"/>
      <c r="D76" s="10"/>
      <c r="E76" s="10"/>
      <c r="F76" s="150"/>
      <c r="G76" s="140"/>
      <c r="H76" s="15"/>
      <c r="I76" s="10"/>
      <c r="J76" s="20"/>
      <c r="K76" s="142"/>
    </row>
    <row r="77" spans="1:11" ht="15" customHeight="1">
      <c r="E77"/>
      <c r="F77" s="148"/>
    </row>
    <row r="78" spans="1:11">
      <c r="A78" s="9" t="s">
        <v>130</v>
      </c>
      <c r="E78"/>
      <c r="F78" s="148"/>
      <c r="G78" s="7"/>
      <c r="H78" s="40"/>
      <c r="I78" s="7"/>
    </row>
    <row r="79" spans="1:11" ht="48">
      <c r="B79" s="11" t="s">
        <v>79</v>
      </c>
      <c r="C79" s="11" t="s">
        <v>80</v>
      </c>
      <c r="D79" s="71" t="s">
        <v>123</v>
      </c>
      <c r="E79" s="11" t="s">
        <v>82</v>
      </c>
      <c r="F79" s="149" t="s">
        <v>83</v>
      </c>
      <c r="G79" s="74" t="s">
        <v>124</v>
      </c>
      <c r="H79" s="11" t="s">
        <v>85</v>
      </c>
      <c r="I79" s="11" t="s">
        <v>104</v>
      </c>
      <c r="J79" s="74" t="s">
        <v>87</v>
      </c>
      <c r="K79" s="74" t="s">
        <v>88</v>
      </c>
    </row>
    <row r="80" spans="1:11">
      <c r="A80" t="s">
        <v>131</v>
      </c>
      <c r="B80" s="140"/>
      <c r="C80" s="10"/>
      <c r="D80" s="10"/>
      <c r="E80" s="10"/>
      <c r="F80" s="150"/>
      <c r="G80" s="140"/>
      <c r="H80" s="15"/>
      <c r="I80" s="10"/>
      <c r="J80" s="20"/>
      <c r="K80" s="142"/>
    </row>
    <row r="81" spans="1:11">
      <c r="A81" t="s">
        <v>132</v>
      </c>
      <c r="B81" s="140"/>
      <c r="C81" s="10"/>
      <c r="D81" s="10"/>
      <c r="E81" s="10"/>
      <c r="F81" s="150"/>
      <c r="G81" s="140"/>
      <c r="H81" s="15"/>
      <c r="I81" s="10"/>
      <c r="J81" s="20"/>
      <c r="K81" s="142"/>
    </row>
    <row r="82" spans="1:11" ht="15" customHeight="1">
      <c r="E82"/>
      <c r="F82" s="148"/>
    </row>
    <row r="83" spans="1:11">
      <c r="A83" s="9" t="s">
        <v>133</v>
      </c>
      <c r="E83"/>
      <c r="F83" s="148"/>
      <c r="G83" s="7"/>
      <c r="H83" s="40"/>
      <c r="I83" s="7"/>
    </row>
    <row r="84" spans="1:11" ht="48">
      <c r="B84" s="11" t="s">
        <v>79</v>
      </c>
      <c r="C84" s="11" t="s">
        <v>80</v>
      </c>
      <c r="D84" s="71" t="s">
        <v>123</v>
      </c>
      <c r="E84" s="11" t="s">
        <v>82</v>
      </c>
      <c r="F84" s="149" t="s">
        <v>83</v>
      </c>
      <c r="G84" s="74" t="s">
        <v>124</v>
      </c>
      <c r="H84" s="11" t="s">
        <v>85</v>
      </c>
      <c r="I84" s="11" t="s">
        <v>104</v>
      </c>
      <c r="J84" s="74" t="s">
        <v>87</v>
      </c>
      <c r="K84" s="74" t="s">
        <v>88</v>
      </c>
    </row>
    <row r="85" spans="1:11">
      <c r="A85" t="s">
        <v>134</v>
      </c>
      <c r="B85" s="140"/>
      <c r="C85" s="10"/>
      <c r="D85" s="10"/>
      <c r="E85" s="10"/>
      <c r="F85" s="150"/>
      <c r="G85" s="140"/>
      <c r="H85" s="15"/>
      <c r="I85" s="10"/>
      <c r="J85" s="20"/>
      <c r="K85" s="142"/>
    </row>
    <row r="86" spans="1:11">
      <c r="A86" t="s">
        <v>135</v>
      </c>
      <c r="B86" s="140"/>
      <c r="C86" s="10"/>
      <c r="D86" s="10"/>
      <c r="E86" s="10"/>
      <c r="F86" s="150"/>
      <c r="G86" s="140"/>
      <c r="H86" s="15"/>
      <c r="I86" s="10"/>
      <c r="J86" s="20"/>
      <c r="K86" s="142"/>
    </row>
    <row r="87" spans="1:11">
      <c r="A87" s="120"/>
      <c r="B87" s="120"/>
      <c r="C87" s="72"/>
      <c r="E87"/>
      <c r="F87" s="148"/>
    </row>
    <row r="88" spans="1:11">
      <c r="A88" s="9" t="s">
        <v>136</v>
      </c>
      <c r="E88"/>
      <c r="F88" s="148"/>
    </row>
    <row r="89" spans="1:11" ht="48">
      <c r="A89" s="1"/>
      <c r="B89" s="11" t="s">
        <v>79</v>
      </c>
      <c r="C89" s="11" t="s">
        <v>80</v>
      </c>
      <c r="D89" s="71" t="s">
        <v>123</v>
      </c>
      <c r="E89" s="11" t="s">
        <v>82</v>
      </c>
      <c r="F89" s="149" t="s">
        <v>83</v>
      </c>
      <c r="G89" s="74" t="s">
        <v>124</v>
      </c>
      <c r="H89" s="11" t="s">
        <v>85</v>
      </c>
      <c r="I89" s="11" t="s">
        <v>104</v>
      </c>
      <c r="J89" s="74" t="s">
        <v>87</v>
      </c>
      <c r="K89" s="74" t="s">
        <v>88</v>
      </c>
    </row>
    <row r="90" spans="1:11" ht="15.95">
      <c r="A90" t="s">
        <v>137</v>
      </c>
      <c r="B90" s="140"/>
      <c r="C90" s="10"/>
      <c r="D90" s="10"/>
      <c r="E90" s="10"/>
      <c r="F90" s="150"/>
      <c r="G90" s="140"/>
      <c r="H90" s="15" t="s">
        <v>138</v>
      </c>
      <c r="I90" s="10"/>
      <c r="J90" s="20"/>
      <c r="K90" s="142"/>
    </row>
    <row r="91" spans="1:11">
      <c r="A91" s="72"/>
      <c r="B91" s="72"/>
      <c r="C91" s="72"/>
      <c r="E91"/>
      <c r="F91" s="148"/>
    </row>
    <row r="92" spans="1:11" ht="17.100000000000001" thickBot="1">
      <c r="A92" s="86" t="s">
        <v>139</v>
      </c>
      <c r="B92" s="78"/>
      <c r="C92" s="78"/>
      <c r="D92" s="78"/>
      <c r="E92" s="78"/>
      <c r="F92" s="155"/>
      <c r="G92" s="78"/>
      <c r="H92" s="85"/>
      <c r="I92" s="78"/>
      <c r="J92" s="78"/>
      <c r="K92" s="78"/>
    </row>
    <row r="93" spans="1:11">
      <c r="A93" s="8"/>
      <c r="E93"/>
      <c r="F93" s="148"/>
    </row>
    <row r="94" spans="1:11" ht="41.45" customHeight="1">
      <c r="B94" s="12" t="s">
        <v>140</v>
      </c>
      <c r="C94" s="12" t="s">
        <v>141</v>
      </c>
      <c r="D94" s="71" t="s">
        <v>142</v>
      </c>
      <c r="E94" s="11" t="s">
        <v>82</v>
      </c>
      <c r="F94" s="149" t="s">
        <v>143</v>
      </c>
      <c r="G94" s="13" t="s">
        <v>144</v>
      </c>
      <c r="H94" s="11" t="s">
        <v>85</v>
      </c>
      <c r="I94" s="11" t="s">
        <v>104</v>
      </c>
      <c r="J94" s="74" t="s">
        <v>87</v>
      </c>
      <c r="K94" s="74" t="s">
        <v>88</v>
      </c>
    </row>
    <row r="95" spans="1:11">
      <c r="A95" t="s">
        <v>145</v>
      </c>
      <c r="B95" s="140"/>
      <c r="C95" s="10"/>
      <c r="D95" s="10"/>
      <c r="E95" s="10"/>
      <c r="F95" s="150"/>
      <c r="G95" s="140"/>
      <c r="H95" s="15"/>
      <c r="I95" s="10"/>
      <c r="J95" s="20"/>
      <c r="K95" s="142"/>
    </row>
    <row r="96" spans="1:11">
      <c r="A96" t="s">
        <v>146</v>
      </c>
      <c r="B96" s="140"/>
      <c r="C96" s="10"/>
      <c r="D96" s="10"/>
      <c r="E96" s="10"/>
      <c r="F96" s="150"/>
      <c r="G96" s="140"/>
      <c r="H96" s="15"/>
      <c r="I96" s="10"/>
      <c r="J96" s="20"/>
      <c r="K96" s="142"/>
    </row>
    <row r="97" spans="1:11">
      <c r="A97" t="s">
        <v>147</v>
      </c>
      <c r="B97" s="140"/>
      <c r="C97" s="10"/>
      <c r="D97" s="10"/>
      <c r="E97" s="10"/>
      <c r="F97" s="150"/>
      <c r="G97" s="140"/>
      <c r="H97" s="15"/>
      <c r="I97" s="10"/>
      <c r="J97" s="20"/>
      <c r="K97" s="142"/>
    </row>
    <row r="98" spans="1:11">
      <c r="E98"/>
      <c r="F98" s="148"/>
    </row>
    <row r="99" spans="1:11" ht="17.100000000000001" thickBot="1">
      <c r="A99" s="87" t="s">
        <v>148</v>
      </c>
      <c r="B99" s="67"/>
      <c r="C99" s="67"/>
      <c r="D99" s="67"/>
      <c r="E99" s="67"/>
      <c r="F99" s="154"/>
      <c r="G99" s="67"/>
      <c r="H99" s="69"/>
      <c r="I99" s="67"/>
      <c r="J99" s="67"/>
      <c r="K99" s="67"/>
    </row>
    <row r="100" spans="1:11">
      <c r="A100" s="8"/>
      <c r="B100" t="s">
        <v>21</v>
      </c>
      <c r="C100" t="s">
        <v>22</v>
      </c>
      <c r="F100" s="144"/>
    </row>
    <row r="101" spans="1:11" ht="32.1">
      <c r="A101" s="4" t="s">
        <v>149</v>
      </c>
      <c r="B101" s="10"/>
      <c r="C101" s="3" t="s">
        <v>150</v>
      </c>
      <c r="F101" s="144"/>
    </row>
    <row r="102" spans="1:11" ht="78.75" customHeight="1">
      <c r="A102" s="4" t="s">
        <v>151</v>
      </c>
      <c r="B102" s="10"/>
      <c r="C102" s="14" t="s">
        <v>152</v>
      </c>
      <c r="F102" s="144"/>
    </row>
    <row r="103" spans="1:11">
      <c r="A103" t="s">
        <v>153</v>
      </c>
      <c r="B103" s="10"/>
      <c r="C103" s="3" t="s">
        <v>154</v>
      </c>
      <c r="F103" s="144"/>
    </row>
    <row r="104" spans="1:11">
      <c r="A104" t="s">
        <v>155</v>
      </c>
      <c r="B104" s="10"/>
      <c r="C104" s="3" t="s">
        <v>156</v>
      </c>
      <c r="F104" s="144"/>
    </row>
    <row r="105" spans="1:11">
      <c r="A105" t="s">
        <v>157</v>
      </c>
      <c r="B105" s="10" t="s">
        <v>158</v>
      </c>
      <c r="C105" s="3" t="s">
        <v>159</v>
      </c>
      <c r="F105" s="144"/>
    </row>
    <row r="106" spans="1:11">
      <c r="A106" t="s">
        <v>160</v>
      </c>
      <c r="B106" s="133">
        <v>0</v>
      </c>
      <c r="C106" s="3" t="s">
        <v>161</v>
      </c>
      <c r="F106" s="144"/>
    </row>
    <row r="107" spans="1:11" ht="45.95" customHeight="1">
      <c r="A107" t="s">
        <v>162</v>
      </c>
      <c r="B107" s="10"/>
      <c r="C107" s="14" t="s">
        <v>163</v>
      </c>
      <c r="F107" s="144"/>
    </row>
    <row r="108" spans="1:11" ht="41.25" customHeight="1">
      <c r="A108" t="s">
        <v>164</v>
      </c>
      <c r="B108" s="10" t="s">
        <v>165</v>
      </c>
      <c r="C108" s="14" t="s">
        <v>166</v>
      </c>
      <c r="F108" s="144"/>
    </row>
    <row r="109" spans="1:11" ht="41.25" customHeight="1">
      <c r="A109" t="s">
        <v>167</v>
      </c>
      <c r="B109" s="10"/>
      <c r="C109" s="14" t="s">
        <v>168</v>
      </c>
      <c r="F109" s="144"/>
    </row>
    <row r="110" spans="1:11" ht="101.25" customHeight="1">
      <c r="A110" t="s">
        <v>169</v>
      </c>
      <c r="B110" s="10"/>
      <c r="C110" s="14" t="s">
        <v>170</v>
      </c>
      <c r="F110" s="144"/>
    </row>
    <row r="111" spans="1:11">
      <c r="F111" s="144"/>
    </row>
    <row r="112" spans="1:11">
      <c r="F112" s="144"/>
    </row>
    <row r="113"/>
    <row r="114"/>
    <row r="115"/>
    <row r="116"/>
  </sheetData>
  <mergeCells count="10">
    <mergeCell ref="A67:K67"/>
    <mergeCell ref="F20:H20"/>
    <mergeCell ref="A21:D21"/>
    <mergeCell ref="A38:K39"/>
    <mergeCell ref="J41:K41"/>
    <mergeCell ref="C4:C5"/>
    <mergeCell ref="F19:H19"/>
    <mergeCell ref="A18:D18"/>
    <mergeCell ref="A19:D19"/>
    <mergeCell ref="A20:D20"/>
  </mergeCells>
  <conditionalFormatting sqref="B14">
    <cfRule type="expression" dxfId="0" priority="1" stopIfTrue="1">
      <formula>$B$14/(B$14+B$13)&gt;0.05</formula>
    </cfRule>
  </conditionalFormatting>
  <dataValidations count="5">
    <dataValidation type="list" allowBlank="1" showInputMessage="1" showErrorMessage="1" sqref="H71:H72 H80:H81 H85:H86 H76 H50:H55 H60:H65 H90" xr:uid="{0E14774E-283F-462D-99F6-A05951BB6E00}">
      <formula1>Emissions_Factor_Source_Dropdown</formula1>
    </dataValidation>
    <dataValidation type="list" allowBlank="1" showInputMessage="1" showErrorMessage="1" sqref="E18:E21" xr:uid="{1386F0E6-37FB-4E63-B459-02BC747161CE}">
      <formula1>Yes_No_Dropdown</formula1>
    </dataValidation>
    <dataValidation type="list" allowBlank="1" showInputMessage="1" showErrorMessage="1" sqref="C95:C97" xr:uid="{69913A6A-1FE5-4C9C-9588-9B403A45B57D}">
      <formula1>Distance_Traveled_Data_Source_Dropdown</formula1>
    </dataValidation>
    <dataValidation type="list" allowBlank="1" showInputMessage="1" showErrorMessage="1" sqref="B104" xr:uid="{689E6353-BFCF-4355-A6B6-520D2BB24215}">
      <formula1>Recyclability_Rating_Source_Dropdown</formula1>
    </dataValidation>
    <dataValidation type="list" allowBlank="1" showInputMessage="1" showErrorMessage="1" sqref="B108" xr:uid="{09A318DC-87ED-1744-9EE4-97A332D3C7DC}">
      <formula1>"Book and Claim, Mass Balance, Segregation, Identity Validation"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938B281-9650-4812-98B8-D33321CC013C}">
          <x14:formula1>
            <xm:f>'Emissions Factors &amp; Unit Conver'!$O$3:$O$7</xm:f>
          </x14:formula1>
          <xm:sqref>C50:C55 C76:D76 C71:C72 C80:C81 C85:C86 J90 C60:C65 J71:J72 J76 J80:J81 J85:J86 J43:J44 J50:J55 J60:J65 J95:J97 C90:D90</xm:sqref>
        </x14:dataValidation>
        <x14:dataValidation type="list" allowBlank="1" showInputMessage="1" showErrorMessage="1" xr:uid="{F3A8BBFC-677E-477E-B07C-25487A58942F}">
          <x14:formula1>
            <xm:f>'Emissions Factors &amp; Unit Conver'!$X$3:$X$4</xm:f>
          </x14:formula1>
          <xm:sqref>E71:E72 E95:E97 E60:E65 E50:E55 E85:E86 E80:E81 E76 E43:E44 E90</xm:sqref>
        </x14:dataValidation>
        <x14:dataValidation type="list" allowBlank="1" showInputMessage="1" showErrorMessage="1" xr:uid="{07727FA0-A261-3A42-9721-95C31B19A185}">
          <x14:formula1>
            <xm:f>'Emissions Factors &amp; Unit Conver'!$AL$3:$AL$5</xm:f>
          </x14:formula1>
          <xm:sqref>C43:C44</xm:sqref>
        </x14:dataValidation>
        <x14:dataValidation type="list" allowBlank="1" showInputMessage="1" showErrorMessage="1" xr:uid="{DDF6405E-B3FE-9F4B-8539-FAC4387A5161}">
          <x14:formula1>
            <xm:f>'Emissions Factors &amp; Unit Conver'!$AM$3:$AM$6</xm:f>
          </x14:formula1>
          <xm:sqref>H43:H44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78D4-B11E-4ED6-BCA6-BE22000ED0F5}">
  <sheetPr>
    <tabColor theme="9" tint="0.39997558519241921"/>
  </sheetPr>
  <dimension ref="A1:B74"/>
  <sheetViews>
    <sheetView topLeftCell="A17" zoomScale="117" zoomScaleNormal="90" workbookViewId="0">
      <selection activeCell="F32" sqref="F32"/>
    </sheetView>
  </sheetViews>
  <sheetFormatPr defaultColWidth="8.85546875" defaultRowHeight="15"/>
  <cols>
    <col min="1" max="1" width="64.42578125" customWidth="1"/>
    <col min="2" max="2" width="33.42578125" bestFit="1" customWidth="1"/>
  </cols>
  <sheetData>
    <row r="1" spans="1:2">
      <c r="A1" s="102" t="s">
        <v>171</v>
      </c>
      <c r="B1" s="70"/>
    </row>
    <row r="2" spans="1:2">
      <c r="A2" s="3" t="s">
        <v>23</v>
      </c>
      <c r="B2" s="100" t="str">
        <f>Inputs!B3</f>
        <v>Amcor</v>
      </c>
    </row>
    <row r="3" spans="1:2">
      <c r="A3" s="3" t="s">
        <v>26</v>
      </c>
      <c r="B3" s="100" t="str">
        <f>Inputs!B4</f>
        <v>United States</v>
      </c>
    </row>
    <row r="4" spans="1:2">
      <c r="A4" s="3" t="s">
        <v>172</v>
      </c>
      <c r="B4" s="100" t="str">
        <f>Inputs!B5</f>
        <v>Syracuse, NY</v>
      </c>
    </row>
    <row r="5" spans="1:2">
      <c r="A5" s="3" t="s">
        <v>31</v>
      </c>
      <c r="B5" s="100">
        <f>Inputs!B6</f>
        <v>0</v>
      </c>
    </row>
    <row r="7" spans="1:2">
      <c r="A7" s="102" t="s">
        <v>173</v>
      </c>
      <c r="B7" s="70"/>
    </row>
    <row r="8" spans="1:2">
      <c r="A8" s="3" t="s">
        <v>33</v>
      </c>
      <c r="B8" s="3" t="str">
        <f>Inputs!B10</f>
        <v>T409[24]CP + L409CP</v>
      </c>
    </row>
    <row r="9" spans="1:2">
      <c r="A9" s="3" t="s">
        <v>36</v>
      </c>
      <c r="B9" s="3" t="str">
        <f>Inputs!B11</f>
        <v>Polypropylene round [24oz] white container with matching lid</v>
      </c>
    </row>
    <row r="10" spans="1:2">
      <c r="A10" s="3" t="s">
        <v>39</v>
      </c>
      <c r="B10" s="3">
        <f>Inputs!B12</f>
        <v>0</v>
      </c>
    </row>
    <row r="11" spans="1:2">
      <c r="A11" s="3" t="s">
        <v>174</v>
      </c>
      <c r="B11" s="3">
        <f>Inputs!B13</f>
        <v>2.3401999999999999E-2</v>
      </c>
    </row>
    <row r="13" spans="1:2">
      <c r="A13" s="102" t="s">
        <v>175</v>
      </c>
      <c r="B13" s="70"/>
    </row>
    <row r="14" spans="1:2" ht="18">
      <c r="A14" s="14" t="s">
        <v>176</v>
      </c>
      <c r="B14" s="125">
        <f>Calculations!B41</f>
        <v>3.2482326234013606E-6</v>
      </c>
    </row>
    <row r="15" spans="1:2" ht="18">
      <c r="A15" s="110" t="s">
        <v>177</v>
      </c>
      <c r="B15" s="126">
        <f>Calculations!B43</f>
        <v>4.7288152197401355E-5</v>
      </c>
    </row>
    <row r="16" spans="1:2">
      <c r="A16" s="19" t="s">
        <v>178</v>
      </c>
      <c r="B16" s="112">
        <f>Calculations!B45</f>
        <v>0.931309800183314</v>
      </c>
    </row>
    <row r="17" spans="1:2">
      <c r="A17" s="19" t="s">
        <v>179</v>
      </c>
      <c r="B17" s="114" t="str">
        <f>_xlfn.XLOOKUP(B18,Inputs!G50:G55,Inputs!A50:A55)</f>
        <v>Virgin Fossil Plastic</v>
      </c>
    </row>
    <row r="18" spans="1:2">
      <c r="A18" s="19" t="s">
        <v>180</v>
      </c>
      <c r="B18" s="127">
        <f>MAX(Inputs!G50:G55)</f>
        <v>1.88</v>
      </c>
    </row>
    <row r="19" spans="1:2">
      <c r="A19" s="19" t="s">
        <v>181</v>
      </c>
      <c r="B19" s="112" t="e">
        <f>VLOOKUP(Outputs!B17,Inputs!A50:L55,13,FALSE)</f>
        <v>#REF!</v>
      </c>
    </row>
    <row r="20" spans="1:2">
      <c r="A20" s="19" t="s">
        <v>182</v>
      </c>
      <c r="B20" s="112" t="str">
        <f>_xlfn.XLOOKUP(B21,Inputs!G50:G55,Inputs!A50:A55)</f>
        <v>Virgin Fossil Plastic</v>
      </c>
    </row>
    <row r="21" spans="1:2">
      <c r="A21" s="19" t="s">
        <v>183</v>
      </c>
      <c r="B21" s="127">
        <f>MIN(Inputs!G50:G55)</f>
        <v>1.88</v>
      </c>
    </row>
    <row r="22" spans="1:2">
      <c r="A22" s="117" t="s">
        <v>184</v>
      </c>
      <c r="B22" s="118" t="e">
        <f>VLOOKUP(Outputs!B20,Inputs!A50:L55,13,FALSE)</f>
        <v>#REF!</v>
      </c>
    </row>
    <row r="23" spans="1:2">
      <c r="A23" s="3" t="s">
        <v>185</v>
      </c>
      <c r="B23" s="94" t="str">
        <f>IF(Inputs!H44="Env. Attribute Certificate (e.g., REC, MiQ cert)", "Market", "Location")</f>
        <v>Location</v>
      </c>
    </row>
    <row r="24" spans="1:2">
      <c r="B24" s="101"/>
    </row>
    <row r="25" spans="1:2">
      <c r="A25" s="102" t="s">
        <v>186</v>
      </c>
      <c r="B25" s="70"/>
    </row>
    <row r="26" spans="1:2">
      <c r="A26" s="111" t="s">
        <v>187</v>
      </c>
      <c r="B26" s="104">
        <f>Calculations!B52</f>
        <v>6.6921319107490903E-6</v>
      </c>
    </row>
    <row r="27" spans="1:2">
      <c r="A27" s="3" t="s">
        <v>188</v>
      </c>
      <c r="B27" s="94">
        <f>Calculations!B54</f>
        <v>0</v>
      </c>
    </row>
    <row r="28" spans="1:2">
      <c r="A28" s="3" t="s">
        <v>189</v>
      </c>
      <c r="B28" s="94" t="e">
        <f>_xlfn.XLOOKUP(MAX(Inputs!#REF!),Inputs!#REF!,Inputs!A50:A55)</f>
        <v>#REF!</v>
      </c>
    </row>
    <row r="29" spans="1:2">
      <c r="A29" s="3" t="s">
        <v>182</v>
      </c>
      <c r="B29" s="94" t="e">
        <f>_xlfn.XLOOKUP(MIN(Inputs!#REF!),Inputs!#REF!,Inputs!A50:A55)</f>
        <v>#REF!</v>
      </c>
    </row>
    <row r="30" spans="1:2">
      <c r="B30" s="101"/>
    </row>
    <row r="31" spans="1:2">
      <c r="A31" s="102" t="s">
        <v>190</v>
      </c>
      <c r="B31" s="70"/>
    </row>
    <row r="32" spans="1:2">
      <c r="A32" s="3" t="s">
        <v>191</v>
      </c>
      <c r="B32" s="3">
        <f>Inputs!B101</f>
        <v>0</v>
      </c>
    </row>
    <row r="33" spans="1:2">
      <c r="A33" s="3" t="s">
        <v>151</v>
      </c>
      <c r="B33" s="3">
        <f>Inputs!B102</f>
        <v>0</v>
      </c>
    </row>
    <row r="35" spans="1:2">
      <c r="A35" s="102" t="s">
        <v>192</v>
      </c>
      <c r="B35" s="70"/>
    </row>
    <row r="36" spans="1:2">
      <c r="A36" s="3" t="s">
        <v>153</v>
      </c>
      <c r="B36" s="3">
        <f>Inputs!B103</f>
        <v>0</v>
      </c>
    </row>
    <row r="37" spans="1:2">
      <c r="A37" s="3" t="s">
        <v>155</v>
      </c>
      <c r="B37" s="3">
        <f>Inputs!B104</f>
        <v>0</v>
      </c>
    </row>
    <row r="39" spans="1:2">
      <c r="A39" s="102" t="s">
        <v>193</v>
      </c>
      <c r="B39" s="70"/>
    </row>
    <row r="40" spans="1:2">
      <c r="A40" s="3" t="s">
        <v>157</v>
      </c>
      <c r="B40" s="3" t="str">
        <f>Inputs!B105</f>
        <v>0.177 kgCO2e/kg PP</v>
      </c>
    </row>
    <row r="41" spans="1:2">
      <c r="A41" s="3" t="s">
        <v>160</v>
      </c>
      <c r="B41" s="3">
        <f>Inputs!B106</f>
        <v>0</v>
      </c>
    </row>
    <row r="42" spans="1:2">
      <c r="A42" s="3" t="s">
        <v>162</v>
      </c>
      <c r="B42" s="3">
        <f>Inputs!B107</f>
        <v>0</v>
      </c>
    </row>
    <row r="44" spans="1:2">
      <c r="A44" s="102" t="s">
        <v>194</v>
      </c>
      <c r="B44" s="70"/>
    </row>
    <row r="45" spans="1:2">
      <c r="A45" s="19" t="s">
        <v>164</v>
      </c>
      <c r="B45" s="19" t="str">
        <f>Inputs!B108</f>
        <v>Segregation</v>
      </c>
    </row>
    <row r="46" spans="1:2">
      <c r="A46" s="19" t="s">
        <v>167</v>
      </c>
      <c r="B46" s="19">
        <f>Inputs!B109</f>
        <v>0</v>
      </c>
    </row>
    <row r="48" spans="1:2">
      <c r="A48" s="102" t="s">
        <v>195</v>
      </c>
      <c r="B48" s="70"/>
    </row>
    <row r="49" spans="1:2">
      <c r="A49" s="19"/>
      <c r="B49" s="19">
        <f>Inputs!B110</f>
        <v>0</v>
      </c>
    </row>
    <row r="62" spans="1:2">
      <c r="A62" s="63"/>
    </row>
    <row r="63" spans="1:2">
      <c r="A63" s="64"/>
      <c r="B63" s="65"/>
    </row>
    <row r="64" spans="1:2">
      <c r="A64" s="64"/>
      <c r="B64" s="65"/>
    </row>
    <row r="66" spans="2:2">
      <c r="B66" s="36"/>
    </row>
    <row r="71" spans="2:2">
      <c r="B71" s="73"/>
    </row>
    <row r="72" spans="2:2">
      <c r="B72" s="73"/>
    </row>
    <row r="74" spans="2:2">
      <c r="B74" s="4"/>
    </row>
  </sheetData>
  <pageMargins left="0.7" right="0.7" top="0.75" bottom="0.75" header="0.3" footer="0.3"/>
  <pageSetup orientation="portrait" horizontalDpi="0" verticalDpi="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D547-4A18-4A87-857F-EA422FA6A521}">
  <sheetPr>
    <tabColor theme="4" tint="0.59999389629810485"/>
  </sheetPr>
  <dimension ref="A1:H73"/>
  <sheetViews>
    <sheetView topLeftCell="A11" zoomScaleNormal="90" workbookViewId="0">
      <selection activeCell="E37" sqref="E37"/>
    </sheetView>
  </sheetViews>
  <sheetFormatPr defaultColWidth="8.85546875" defaultRowHeight="15"/>
  <cols>
    <col min="1" max="1" width="42.140625" customWidth="1"/>
    <col min="2" max="2" width="12.7109375" customWidth="1"/>
    <col min="3" max="3" width="21.85546875" customWidth="1"/>
    <col min="4" max="4" width="12" customWidth="1"/>
    <col min="5" max="5" width="24.42578125" customWidth="1"/>
    <col min="10" max="10" width="15.85546875" bestFit="1" customWidth="1"/>
  </cols>
  <sheetData>
    <row r="1" spans="1:5" ht="15.95" thickBot="1">
      <c r="A1" s="166" t="s">
        <v>196</v>
      </c>
      <c r="B1" s="166"/>
      <c r="C1" s="166"/>
      <c r="D1" s="166"/>
      <c r="E1" s="166"/>
    </row>
    <row r="2" spans="1:5" ht="48">
      <c r="A2" s="17"/>
      <c r="B2" s="95" t="s">
        <v>197</v>
      </c>
      <c r="C2" s="95" t="s">
        <v>198</v>
      </c>
      <c r="D2" s="95" t="s">
        <v>199</v>
      </c>
      <c r="E2" s="95" t="s">
        <v>200</v>
      </c>
    </row>
    <row r="3" spans="1:5" ht="17.100000000000001">
      <c r="A3" s="108" t="s">
        <v>201</v>
      </c>
      <c r="B3" s="93">
        <f>SUM(B4:B9)</f>
        <v>1857.44</v>
      </c>
      <c r="C3" s="93">
        <f>SUM(C4:C9)</f>
        <v>1857.44</v>
      </c>
      <c r="D3" s="93">
        <f>SUM(D4:D9)</f>
        <v>1.5412800000000002</v>
      </c>
      <c r="E3" s="93">
        <f>SUM(E4:E9)</f>
        <v>0</v>
      </c>
    </row>
    <row r="4" spans="1:5">
      <c r="A4" s="88" t="s">
        <v>106</v>
      </c>
      <c r="B4" s="3">
        <f>0.01*Inputs!B50*Inputs!F50*Inputs!G50</f>
        <v>1857.44</v>
      </c>
      <c r="C4" s="3">
        <f>IF(Inputs!C50="Direct Measurement (preferred)",Calculations!B4,Inputs!L50*B4)</f>
        <v>1857.44</v>
      </c>
      <c r="D4" s="131">
        <f>(0.01*Inputs!B50*Inputs!F50*Inputs!K50)</f>
        <v>1.5412800000000002</v>
      </c>
      <c r="E4" s="3" cm="1">
        <f t="array" ref="E4">_xlfn.IFS(Inputs!F50="Direct Measurement (preferred)",Calculations!D4,Inputs!F50="Env. Attribute Certificate (e.g., REC, MiQ cert)",D4,TRUE,0)</f>
        <v>0</v>
      </c>
    </row>
    <row r="5" spans="1:5">
      <c r="A5" s="88" t="s">
        <v>110</v>
      </c>
      <c r="B5" s="3">
        <f>0.01*Inputs!B51*Inputs!F51*Inputs!G51</f>
        <v>0</v>
      </c>
      <c r="C5" s="3">
        <f>IF(Inputs!C51="Direct Measurement (preferred)",Calculations!B5,Inputs!L51*B5)</f>
        <v>0</v>
      </c>
      <c r="D5" s="131">
        <f>(0.01*Inputs!B51*Inputs!F51*Inputs!K51)</f>
        <v>0</v>
      </c>
      <c r="E5" s="3" cm="1">
        <f t="array" ref="E5">_xlfn.IFS(Inputs!F51="Direct Measurement (preferred)",Calculations!D5,Inputs!F51="Env. Attribute Certificate (e.g., REC, MiQ cert)",D5,TRUE,0)</f>
        <v>0</v>
      </c>
    </row>
    <row r="6" spans="1:5">
      <c r="A6" s="88" t="s">
        <v>202</v>
      </c>
      <c r="B6" s="3">
        <f>0.01*Inputs!B52*Inputs!F52*Inputs!G52</f>
        <v>0</v>
      </c>
      <c r="C6" s="3">
        <f>IF(Inputs!C52="Direct Measurement (preferred)",Calculations!B6,Inputs!L52*B6)</f>
        <v>0</v>
      </c>
      <c r="D6" s="131">
        <f>(0.01*Inputs!B52*Inputs!F52*Inputs!K52)</f>
        <v>0</v>
      </c>
      <c r="E6" s="3" cm="1">
        <f t="array" ref="E6">_xlfn.IFS(Inputs!F52="Direct Measurement (preferred)",Calculations!D6,Inputs!F52="Env. Attribute Certificate (e.g., REC, MiQ cert)",D6,TRUE,0)</f>
        <v>0</v>
      </c>
    </row>
    <row r="7" spans="1:5">
      <c r="A7" s="113" t="s">
        <v>112</v>
      </c>
      <c r="B7" s="3">
        <f>0.01*Inputs!B53*Inputs!F53*Inputs!G53</f>
        <v>0</v>
      </c>
      <c r="C7" s="3">
        <f>IF(Inputs!C53="Direct Measurement (preferred)",Calculations!B7,Inputs!L53*B7)</f>
        <v>0</v>
      </c>
      <c r="D7" s="131">
        <f>(0.01*Inputs!B53*Inputs!F53*Inputs!K53)</f>
        <v>0</v>
      </c>
      <c r="E7" s="3" cm="1">
        <f t="array" ref="E7">_xlfn.IFS(Inputs!F53="Direct Measurement (preferred)",Calculations!D7,Inputs!F53="Env. Attribute Certificate (e.g., REC, MiQ cert)",D7,TRUE,0)</f>
        <v>0</v>
      </c>
    </row>
    <row r="8" spans="1:5">
      <c r="A8" s="88" t="s">
        <v>203</v>
      </c>
      <c r="B8" s="3">
        <f>0.01*Inputs!B54*Inputs!F54*Inputs!G54</f>
        <v>0</v>
      </c>
      <c r="C8" s="3">
        <f>IF(Inputs!C54="Direct Measurement (preferred)",Calculations!B8,Inputs!L54*B8)</f>
        <v>0</v>
      </c>
      <c r="D8" s="131">
        <f>(0.01*Inputs!B54*Inputs!F54*Inputs!K54)</f>
        <v>0</v>
      </c>
      <c r="E8" s="3" cm="1">
        <f t="array" ref="E8">_xlfn.IFS(Inputs!F54="Direct Measurement (preferred)",Calculations!D8,Inputs!F54="Env. Attribute Certificate (e.g., REC, MiQ cert)",D8,TRUE,0)</f>
        <v>0</v>
      </c>
    </row>
    <row r="9" spans="1:5">
      <c r="A9" s="88" t="s">
        <v>114</v>
      </c>
      <c r="B9" s="3">
        <f>0.01*Inputs!B55*Inputs!F55*Inputs!G55</f>
        <v>0</v>
      </c>
      <c r="C9" s="3">
        <f>IF(Inputs!C55="Direct Measurement (preferred)",Calculations!B9,Inputs!L55*B9)</f>
        <v>0</v>
      </c>
      <c r="D9" s="131">
        <f>(0.01*Inputs!B55*Inputs!F55*Inputs!K55)</f>
        <v>0</v>
      </c>
      <c r="E9" s="3" cm="1">
        <f t="array" ref="E9">_xlfn.IFS(Inputs!F55="Direct Measurement (preferred)",Calculations!D9,Inputs!F55="Env. Attribute Certificate (e.g., REC, MiQ cert)",D9,TRUE,0)</f>
        <v>0</v>
      </c>
    </row>
    <row r="10" spans="1:5" ht="17.100000000000001">
      <c r="A10" s="108" t="s">
        <v>204</v>
      </c>
      <c r="B10" s="93">
        <f>SUM(B11:B16)</f>
        <v>24.446999999999999</v>
      </c>
      <c r="C10" s="93">
        <f>SUM(C11:C16)</f>
        <v>24.446999999999999</v>
      </c>
      <c r="D10" s="93">
        <f>SUM(D11:D16)</f>
        <v>0</v>
      </c>
      <c r="E10" s="93">
        <f>SUM(E11:E16)</f>
        <v>0</v>
      </c>
    </row>
    <row r="11" spans="1:5">
      <c r="A11" s="88" t="s">
        <v>57</v>
      </c>
      <c r="B11" s="3">
        <f>0.01*Inputs!B60*Inputs!F60*Inputs!G60</f>
        <v>0</v>
      </c>
      <c r="C11" s="3" cm="1">
        <f t="array" ref="C11">_xlfn.IFS(Inputs!C60="Direct Measurement (preferred)",Calculations!B11,Inputs!C60="Env. Attribute Certificate (e.g., REC, MiQ cert)",B11,TRUE,0)</f>
        <v>0</v>
      </c>
      <c r="D11" s="3">
        <f>(0.01*Inputs!B60*Inputs!F60*Inputs!K60)</f>
        <v>0</v>
      </c>
      <c r="E11" s="3" cm="1">
        <f t="array" ref="E11">_xlfn.IFS(Inputs!F60="Direct Measurement (preferred)",Calculations!D11,Inputs!F60="Env. Attribute Certificate (e.g., REC, MiQ cert)",D11,TRUE,0)</f>
        <v>0</v>
      </c>
    </row>
    <row r="12" spans="1:5">
      <c r="A12" s="88" t="s">
        <v>61</v>
      </c>
      <c r="B12" s="3">
        <f>0.01*Inputs!B61*Inputs!F61*Inputs!G61</f>
        <v>0</v>
      </c>
      <c r="C12" s="3" cm="1">
        <f t="array" ref="C12">_xlfn.IFS(Inputs!C61="Direct Measurement (preferred)",Calculations!B12,Inputs!C61="Env. Attribute Certificate (e.g., REC, MiQ cert)",B12,TRUE,0)</f>
        <v>0</v>
      </c>
      <c r="D12" s="3">
        <f>(0.01*Inputs!B61*Inputs!F61*Inputs!K61)</f>
        <v>0</v>
      </c>
      <c r="E12" s="3" cm="1">
        <f t="array" ref="E12">_xlfn.IFS(Inputs!F61="Direct Measurement (preferred)",Calculations!D12,Inputs!F61="Env. Attribute Certificate (e.g., REC, MiQ cert)",D12,TRUE,0)</f>
        <v>0</v>
      </c>
    </row>
    <row r="13" spans="1:5">
      <c r="A13" s="88" t="s">
        <v>119</v>
      </c>
      <c r="B13" s="3">
        <f>0.01*Inputs!B62*Inputs!F62*Inputs!G62</f>
        <v>23.13</v>
      </c>
      <c r="C13" s="3" cm="1">
        <f t="array" ref="C13">_xlfn.IFS(Inputs!C62="Direct Measurement (preferred)",Calculations!B13,Inputs!C62="Env. Attribute Certificate (e.g., REC, MiQ cert)",B13,TRUE,0)</f>
        <v>23.13</v>
      </c>
      <c r="D13" s="3">
        <f>(0.01*Inputs!B62*Inputs!F62*Inputs!K62)</f>
        <v>0</v>
      </c>
      <c r="E13" s="3" cm="1">
        <f t="array" ref="E13">_xlfn.IFS(Inputs!F62="Direct Measurement (preferred)",Calculations!D13,Inputs!F62="Env. Attribute Certificate (e.g., REC, MiQ cert)",D13,TRUE,0)</f>
        <v>0</v>
      </c>
    </row>
    <row r="14" spans="1:5">
      <c r="A14" s="88" t="s">
        <v>66</v>
      </c>
      <c r="B14" s="3">
        <f>0.01*Inputs!B63*Inputs!F63*Inputs!G63</f>
        <v>0</v>
      </c>
      <c r="C14" s="3" cm="1">
        <f t="array" ref="C14">_xlfn.IFS(Inputs!C63="Direct Measurement (preferred)",Calculations!B14,Inputs!C63="Env. Attribute Certificate (e.g., REC, MiQ cert)",B14,TRUE,0)</f>
        <v>0</v>
      </c>
      <c r="D14" s="3">
        <f>(0.01*Inputs!B63*Inputs!F63*Inputs!K63)</f>
        <v>0</v>
      </c>
      <c r="E14" s="3" cm="1">
        <f t="array" ref="E14">_xlfn.IFS(Inputs!F63="Direct Measurement (preferred)",Calculations!D14,Inputs!F63="Env. Attribute Certificate (e.g., REC, MiQ cert)",D14,TRUE,0)</f>
        <v>0</v>
      </c>
    </row>
    <row r="15" spans="1:5">
      <c r="A15" s="88" t="s">
        <v>65</v>
      </c>
      <c r="B15" s="3">
        <f>0.01*Inputs!B64*Inputs!F64*Inputs!G64</f>
        <v>1.3169999999999999</v>
      </c>
      <c r="C15" s="3" cm="1">
        <f t="array" ref="C15">_xlfn.IFS(Inputs!C64="Direct Measurement (preferred)",Calculations!B15,Inputs!C64="Env. Attribute Certificate (e.g., REC, MiQ cert)",B15,TRUE,0)</f>
        <v>1.3169999999999999</v>
      </c>
      <c r="D15" s="3">
        <f>(0.01*Inputs!B64*Inputs!F64*Inputs!K64)</f>
        <v>0</v>
      </c>
      <c r="E15" s="3" cm="1">
        <f t="array" ref="E15">_xlfn.IFS(Inputs!F64="Direct Measurement (preferred)",Calculations!D15,Inputs!F64="Env. Attribute Certificate (e.g., REC, MiQ cert)",D15,TRUE,0)</f>
        <v>0</v>
      </c>
    </row>
    <row r="16" spans="1:5">
      <c r="A16" s="88" t="s">
        <v>70</v>
      </c>
      <c r="B16" s="3">
        <f>0.01*Inputs!B65*Inputs!F65*Inputs!G65</f>
        <v>0</v>
      </c>
      <c r="C16" s="3" cm="1">
        <f t="array" ref="C16">_xlfn.IFS(Inputs!C65="Direct Measurement (preferred)",Calculations!B16,Inputs!C65="Env. Attribute Certificate (e.g., REC, MiQ cert)",B16,TRUE,0)</f>
        <v>0</v>
      </c>
      <c r="D16" s="3">
        <f>(0.01*Inputs!B65*Inputs!F65*Inputs!K65)</f>
        <v>0</v>
      </c>
      <c r="E16" s="3" cm="1">
        <f t="array" ref="E16">_xlfn.IFS(Inputs!F65="Direct Measurement (preferred)",Calculations!D16,Inputs!F65="Env. Attribute Certificate (e.g., REC, MiQ cert)",D16,TRUE,0)</f>
        <v>0</v>
      </c>
    </row>
    <row r="17" spans="1:5" ht="17.100000000000001">
      <c r="A17" s="108" t="s">
        <v>205</v>
      </c>
      <c r="B17" s="93">
        <f>SUM(B18:B24)</f>
        <v>0</v>
      </c>
      <c r="C17" s="93">
        <f>SUM(C18:C24)</f>
        <v>0</v>
      </c>
      <c r="D17" s="93">
        <f>SUM(D18:D24)</f>
        <v>0</v>
      </c>
      <c r="E17" s="93">
        <f>SUM(E18:E24)</f>
        <v>0</v>
      </c>
    </row>
    <row r="18" spans="1:5">
      <c r="A18" s="89" t="s">
        <v>126</v>
      </c>
      <c r="B18" s="3">
        <f>0.01*Inputs!B71*Inputs!G71*Inputs!F71</f>
        <v>0</v>
      </c>
      <c r="C18" s="3" cm="1">
        <f t="array" ref="C18">_xlfn.IFS(Inputs!C71="Direct Measurement (preferred)",Calculations!B18,Inputs!C71="Env. Attribute Certificate (e.g., REC, MiQ cert)",B18,TRUE,0)</f>
        <v>0</v>
      </c>
      <c r="D18" s="3">
        <f>(0.01*Inputs!B71*Inputs!F71*Inputs!K71)</f>
        <v>0</v>
      </c>
      <c r="E18" s="3" cm="1">
        <f t="array" ref="E18">_xlfn.IFS(Inputs!F71="Direct Measurement (preferred)",Calculations!D18,Inputs!F71="Env. Attribute Certificate (e.g., REC, MiQ cert)",D18,TRUE,0)</f>
        <v>0</v>
      </c>
    </row>
    <row r="19" spans="1:5">
      <c r="A19" s="89" t="s">
        <v>127</v>
      </c>
      <c r="B19" s="3">
        <f>0.01*Inputs!B72*Inputs!G72*Inputs!F72</f>
        <v>0</v>
      </c>
      <c r="C19" s="3" cm="1">
        <f t="array" ref="C19">_xlfn.IFS(Inputs!C72="Direct Measurement (preferred)",Calculations!B19,Inputs!C72="Env. Attribute Certificate (e.g., REC, MiQ cert)",B19,TRUE,0)</f>
        <v>0</v>
      </c>
      <c r="D19" s="3">
        <f>(0.01*Inputs!B72*Inputs!F72*Inputs!K72)</f>
        <v>0</v>
      </c>
      <c r="E19" s="3" cm="1">
        <f t="array" ref="E19">_xlfn.IFS(Inputs!F72="Direct Measurement (preferred)",Calculations!D19,Inputs!F72="Env. Attribute Certificate (e.g., REC, MiQ cert)",D19,TRUE,0)</f>
        <v>0</v>
      </c>
    </row>
    <row r="20" spans="1:5">
      <c r="A20" s="89" t="s">
        <v>129</v>
      </c>
      <c r="B20" s="3">
        <f>0.01*Inputs!B76*Inputs!G76*Inputs!F76</f>
        <v>0</v>
      </c>
      <c r="C20" s="3" cm="1">
        <f t="array" ref="C20">_xlfn.IFS(Inputs!C73="Direct Measurement (preferred)",Calculations!B20,Inputs!C73="Env. Attribute Certificate (e.g., REC, MiQ cert)",B20,TRUE,0)</f>
        <v>0</v>
      </c>
      <c r="D20" s="3">
        <f>(0.01*Inputs!B76*Inputs!F76*Inputs!K76)</f>
        <v>0</v>
      </c>
      <c r="E20" s="3" cm="1">
        <f t="array" ref="E20">_xlfn.IFS(Inputs!F73="Direct Measurement (preferred)",Calculations!D20,Inputs!F73="Env. Attribute Certificate (e.g., REC, MiQ cert)",D20,TRUE,0)</f>
        <v>0</v>
      </c>
    </row>
    <row r="21" spans="1:5">
      <c r="A21" s="89" t="s">
        <v>131</v>
      </c>
      <c r="B21" s="3">
        <f>0.01*Inputs!B80*Inputs!G80*Inputs!F80</f>
        <v>0</v>
      </c>
      <c r="C21" s="3" cm="1">
        <f t="array" ref="C21">_xlfn.IFS(Inputs!C74="Direct Measurement (preferred)",Calculations!B21,Inputs!C74="Env. Attribute Certificate (e.g., REC, MiQ cert)",B21,TRUE,0)</f>
        <v>0</v>
      </c>
      <c r="D21" s="3">
        <f>(0.01*Inputs!B80*Inputs!F80*Inputs!K80)</f>
        <v>0</v>
      </c>
      <c r="E21" s="3" cm="1">
        <f t="array" ref="E21">_xlfn.IFS(Inputs!F74="Direct Measurement (preferred)",Calculations!D21,Inputs!F74="Env. Attribute Certificate (e.g., REC, MiQ cert)",D21,TRUE,0)</f>
        <v>0</v>
      </c>
    </row>
    <row r="22" spans="1:5">
      <c r="A22" s="89" t="s">
        <v>132</v>
      </c>
      <c r="B22" s="3">
        <f>0.01*Inputs!B81*Inputs!G81*Inputs!F81</f>
        <v>0</v>
      </c>
      <c r="C22" s="3" cm="1">
        <f t="array" ref="C22">_xlfn.IFS(Inputs!C75="Direct Measurement (preferred)",Calculations!B22,Inputs!C75="Env. Attribute Certificate (e.g., REC, MiQ cert)",B22,TRUE,0)</f>
        <v>0</v>
      </c>
      <c r="D22" s="3">
        <f>(0.01*Inputs!B81*Inputs!F81*Inputs!K81)</f>
        <v>0</v>
      </c>
      <c r="E22" s="3" cm="1">
        <f t="array" ref="E22">_xlfn.IFS(Inputs!F75="Direct Measurement (preferred)",Calculations!D22,Inputs!F75="Env. Attribute Certificate (e.g., REC, MiQ cert)",D22,TRUE,0)</f>
        <v>0</v>
      </c>
    </row>
    <row r="23" spans="1:5">
      <c r="A23" s="89" t="s">
        <v>134</v>
      </c>
      <c r="B23" s="3">
        <f>0.01*Inputs!B85*Inputs!G85*Inputs!F85</f>
        <v>0</v>
      </c>
      <c r="C23" s="3" cm="1">
        <f t="array" ref="C23">_xlfn.IFS(Inputs!C76="Direct Measurement (preferred)",Calculations!B23,Inputs!C76="Env. Attribute Certificate (e.g., REC, MiQ cert)",B23,TRUE,0)</f>
        <v>0</v>
      </c>
      <c r="D23" s="3">
        <f>(0.01*Inputs!B85*Inputs!F85*Inputs!K85)</f>
        <v>0</v>
      </c>
      <c r="E23" s="3" cm="1">
        <f t="array" ref="E23">_xlfn.IFS(Inputs!F76="Direct Measurement (preferred)",Calculations!D23,Inputs!F76="Env. Attribute Certificate (e.g., REC, MiQ cert)",D23,TRUE,0)</f>
        <v>0</v>
      </c>
    </row>
    <row r="24" spans="1:5">
      <c r="A24" s="89" t="s">
        <v>135</v>
      </c>
      <c r="B24" s="3">
        <f>0.01*Inputs!B86*Inputs!G86*Inputs!F86</f>
        <v>0</v>
      </c>
      <c r="C24" s="3" cm="1">
        <f t="array" ref="C24">_xlfn.IFS(Inputs!C77="Direct Measurement (preferred)",Calculations!B24,Inputs!C77="Env. Attribute Certificate (e.g., REC, MiQ cert)",B24,TRUE,0)</f>
        <v>0</v>
      </c>
      <c r="D24" s="3">
        <f>(0.01*Inputs!B86*Inputs!F86*Inputs!K86)</f>
        <v>0</v>
      </c>
      <c r="E24" s="3" cm="1">
        <f t="array" ref="E24">_xlfn.IFS(Inputs!F77="Direct Measurement (preferred)",Calculations!D24,Inputs!F77="Env. Attribute Certificate (e.g., REC, MiQ cert)",D24,TRUE,0)</f>
        <v>0</v>
      </c>
    </row>
    <row r="25" spans="1:5" ht="17.100000000000001">
      <c r="A25" s="108" t="s">
        <v>206</v>
      </c>
      <c r="B25" s="96">
        <f>SUM(B26:B27)</f>
        <v>138.80149659863946</v>
      </c>
      <c r="C25" s="93">
        <f>SUM(C26:C27)</f>
        <v>0</v>
      </c>
      <c r="D25" s="132">
        <f>SUM(D26:D27)</f>
        <v>784.8599999999999</v>
      </c>
      <c r="E25" s="93">
        <f>SUM(E26:E27)</f>
        <v>0</v>
      </c>
    </row>
    <row r="26" spans="1:5" ht="30">
      <c r="A26" s="88" t="s">
        <v>89</v>
      </c>
      <c r="B26" s="3">
        <f>0.01*Inputs!B43*Inputs!G43*Inputs!F43</f>
        <v>0</v>
      </c>
      <c r="C26" s="3" cm="1">
        <f t="array" ref="C26">_xlfn.IFS(Inputs!C43="Direct Measurement (preferred)",Calculations!B26,Inputs!C43="Env. Attribute Certificate (e.g., REC, MiQ cert)",B26,TRUE,0)</f>
        <v>0</v>
      </c>
      <c r="D26" s="131">
        <f>((0.01*Inputs!B43*Inputs!F43*Inputs!K43))*B37</f>
        <v>0</v>
      </c>
      <c r="E26" s="3" cm="1">
        <f t="array" ref="E26">_xlfn.IFS(Inputs!F43="Direct Measurement (preferred)",Calculations!D26,Inputs!F43="Env. Attribute Certificate (e.g., REC, MiQ cert)",D26,TRUE,0)</f>
        <v>0</v>
      </c>
    </row>
    <row r="27" spans="1:5">
      <c r="A27" s="89" t="s">
        <v>90</v>
      </c>
      <c r="B27" s="97">
        <f>0.01*Inputs!B44*Inputs!G44*Inputs!F44</f>
        <v>138.80149659863946</v>
      </c>
      <c r="C27" s="3" cm="1">
        <f t="array" ref="C27">_xlfn.IFS(Inputs!C44="Direct Measurement (preferred)",Calculations!B27,Inputs!C44="Env. Attribute Certificate (e.g., REC, MiQ cert)",B27,TRUE,0)</f>
        <v>0</v>
      </c>
      <c r="D27" s="131">
        <f>((0.01*Inputs!B44*Inputs!F44*Inputs!K44))*B37</f>
        <v>784.8599999999999</v>
      </c>
      <c r="E27" s="3" cm="1">
        <f t="array" ref="E27">_xlfn.IFS(Inputs!F44="Direct Measurement (preferred)",Calculations!D27,Inputs!F44="Env. Attribute Certificate (e.g., REC, MiQ cert)",D27,TRUE,0)</f>
        <v>0</v>
      </c>
    </row>
    <row r="28" spans="1:5" ht="17.100000000000001">
      <c r="A28" s="106" t="s">
        <v>207</v>
      </c>
      <c r="B28" s="96">
        <f>SUM(B29:B31)</f>
        <v>0</v>
      </c>
      <c r="C28" s="93">
        <f>SUM(C29:C31)</f>
        <v>0</v>
      </c>
      <c r="D28" s="96">
        <f>SUM(D29:D31)</f>
        <v>0</v>
      </c>
      <c r="E28" s="93">
        <f>SUM(E29:E31)</f>
        <v>0</v>
      </c>
    </row>
    <row r="29" spans="1:5">
      <c r="A29" s="103" t="s">
        <v>145</v>
      </c>
      <c r="B29" s="3">
        <f>0.01*Inputs!B95*Inputs!G95*Inputs!F95</f>
        <v>0</v>
      </c>
      <c r="C29" s="3" cm="1">
        <f t="array" ref="C29">_xlfn.IFS(Inputs!C95="Direct Measurement (preferred)",Calculations!B29,Inputs!C95="Env. Attribute Certificate (e.g., REC, MiQ cert)",B29,TRUE,0)</f>
        <v>0</v>
      </c>
      <c r="D29" s="3">
        <f>(0.01*Inputs!B95*Inputs!F95*Inputs!K95)</f>
        <v>0</v>
      </c>
      <c r="E29" s="3" cm="1">
        <f t="array" ref="E29">_xlfn.IFS(Inputs!F95="Direct Measurement (preferred)",Calculations!D29,Inputs!F95="Env. Attribute Certificate (e.g., REC, MiQ cert)",D29,TRUE,0)</f>
        <v>0</v>
      </c>
    </row>
    <row r="30" spans="1:5">
      <c r="A30" s="103" t="s">
        <v>146</v>
      </c>
      <c r="B30" s="3">
        <f>0.01*Inputs!B96*Inputs!G96*Inputs!F96</f>
        <v>0</v>
      </c>
      <c r="C30" s="3" cm="1">
        <f t="array" ref="C30">_xlfn.IFS(Inputs!C96="Direct Measurement (preferred)",Calculations!B30,Inputs!C96="Env. Attribute Certificate (e.g., REC, MiQ cert)",B30,TRUE,0)</f>
        <v>0</v>
      </c>
      <c r="D30" s="3">
        <f>(0.01*Inputs!B96*Inputs!F96*Inputs!K96)</f>
        <v>0</v>
      </c>
      <c r="E30" s="3" cm="1">
        <f t="array" ref="E30">_xlfn.IFS(Inputs!F96="Direct Measurement (preferred)",Calculations!D30,Inputs!F96="Env. Attribute Certificate (e.g., REC, MiQ cert)",D30,TRUE,0)</f>
        <v>0</v>
      </c>
    </row>
    <row r="31" spans="1:5">
      <c r="A31" s="103" t="s">
        <v>147</v>
      </c>
      <c r="B31" s="3">
        <f>0.01*Inputs!B97*Inputs!G97*Inputs!F97</f>
        <v>0</v>
      </c>
      <c r="C31" s="3" cm="1">
        <f t="array" ref="C31">_xlfn.IFS(Inputs!C97="Direct Measurement (preferred)",Calculations!B31,Inputs!C97="Env. Attribute Certificate (e.g., REC, MiQ cert)",B31,TRUE,0)</f>
        <v>0</v>
      </c>
      <c r="D31" s="3">
        <f>(0.01*Inputs!B97*Inputs!F97*Inputs!K97)</f>
        <v>0</v>
      </c>
      <c r="E31" s="3" cm="1">
        <f t="array" ref="E31">_xlfn.IFS(Inputs!F97="Direct Measurement (preferred)",Calculations!D31,Inputs!F97="Env. Attribute Certificate (e.g., REC, MiQ cert)",D31,TRUE,0)</f>
        <v>0</v>
      </c>
    </row>
    <row r="32" spans="1:5">
      <c r="A32" s="90"/>
    </row>
    <row r="33" spans="1:5" ht="17.100000000000001">
      <c r="A33" s="3" t="s">
        <v>208</v>
      </c>
      <c r="B33" s="99">
        <f>B3+B10+B17+B25+B28</f>
        <v>2020.6884965986394</v>
      </c>
    </row>
    <row r="34" spans="1:5" ht="17.100000000000001">
      <c r="A34" s="3" t="s">
        <v>209</v>
      </c>
      <c r="B34" s="99">
        <f>(D3+D10+D17+D25+D28)*28</f>
        <v>22019.235839999998</v>
      </c>
    </row>
    <row r="35" spans="1:5">
      <c r="A35" s="3" t="s">
        <v>210</v>
      </c>
      <c r="B35" s="91">
        <f>0.01*(Inputs!B50*Inputs!F50+Inputs!B51*Inputs!F51+Inputs!B52*Inputs!F52+Inputs!B53*Inputs!F53+Inputs!B54*Inputs!F54+Inputs!B55*Inputs!F55)</f>
        <v>988</v>
      </c>
    </row>
    <row r="36" spans="1:5">
      <c r="A36" s="3" t="s">
        <v>211</v>
      </c>
      <c r="B36" s="92">
        <f>(Inputs!B60*Inputs!F60+Inputs!B61*Inputs!F61+Inputs!B62*Inputs!F62+Inputs!B63*Inputs!F63+Inputs!B64*Inputs!F64+Inputs!B65*Inputs!F65)*0.01</f>
        <v>12</v>
      </c>
    </row>
    <row r="37" spans="1:5">
      <c r="A37" s="3" t="s">
        <v>212</v>
      </c>
      <c r="B37" s="99">
        <f>SUM(B35:B36)</f>
        <v>1000</v>
      </c>
    </row>
    <row r="38" spans="1:5">
      <c r="A38" s="3" t="s">
        <v>213</v>
      </c>
      <c r="B38" s="91">
        <f>B37/(Inputs!B13/1000)</f>
        <v>42731390.479446203</v>
      </c>
    </row>
    <row r="39" spans="1:5">
      <c r="B39" s="75"/>
    </row>
    <row r="40" spans="1:5" ht="15.95" thickBot="1">
      <c r="A40" s="160" t="s">
        <v>214</v>
      </c>
      <c r="B40" s="160"/>
      <c r="C40" s="160"/>
      <c r="D40" s="160"/>
      <c r="E40" s="160"/>
    </row>
    <row r="41" spans="1:5" ht="17.100000000000001">
      <c r="A41" s="17" t="s">
        <v>215</v>
      </c>
      <c r="B41" s="121">
        <f>(B25+B17)/B38</f>
        <v>3.2482326234013606E-6</v>
      </c>
      <c r="C41" s="98"/>
      <c r="D41" s="98"/>
      <c r="E41" s="98"/>
    </row>
    <row r="42" spans="1:5" ht="17.100000000000001">
      <c r="A42" s="17" t="s">
        <v>216</v>
      </c>
      <c r="B42" s="122">
        <f>SUM(B17,B25)/B37</f>
        <v>0.13880149659863947</v>
      </c>
    </row>
    <row r="43" spans="1:5" ht="33.950000000000003">
      <c r="A43" s="109" t="s">
        <v>217</v>
      </c>
      <c r="B43" s="123">
        <f>B33/B38</f>
        <v>4.7288152197401355E-5</v>
      </c>
      <c r="C43" s="98"/>
      <c r="D43" s="98"/>
      <c r="E43" s="98"/>
    </row>
    <row r="44" spans="1:5" ht="33.950000000000003">
      <c r="A44" s="109" t="s">
        <v>218</v>
      </c>
      <c r="B44" s="124">
        <f>B33/B37</f>
        <v>2.0206884965986394</v>
      </c>
    </row>
    <row r="45" spans="1:5">
      <c r="A45" s="3" t="s">
        <v>219</v>
      </c>
      <c r="B45" s="94">
        <f>(C3+C10+C17+C25+C28)/B33</f>
        <v>0.931309800183314</v>
      </c>
    </row>
    <row r="46" spans="1:5">
      <c r="A46" s="3" t="s">
        <v>191</v>
      </c>
      <c r="B46" s="3">
        <f>Inputs!B101</f>
        <v>0</v>
      </c>
    </row>
    <row r="49" spans="1:8" ht="15.95" thickBot="1">
      <c r="A49" s="166" t="s">
        <v>220</v>
      </c>
      <c r="B49" s="166"/>
      <c r="C49" s="166"/>
      <c r="D49" s="166"/>
      <c r="E49" s="166"/>
    </row>
    <row r="50" spans="1:8" ht="33.950000000000003">
      <c r="A50" s="107" t="s">
        <v>221</v>
      </c>
      <c r="B50" s="130">
        <f>(16/44)*(D17+D25)/B38</f>
        <v>6.6790158981818171E-6</v>
      </c>
    </row>
    <row r="51" spans="1:8" ht="33.950000000000003">
      <c r="A51" s="107" t="s">
        <v>222</v>
      </c>
      <c r="B51" s="131">
        <f>(16/44)*(D17+D25)/B37</f>
        <v>0.28540363636363636</v>
      </c>
    </row>
    <row r="52" spans="1:8" ht="33.950000000000003">
      <c r="A52" s="14" t="s">
        <v>223</v>
      </c>
      <c r="B52" s="131">
        <f>(16/44)*(D3+D10+D17+D25+D28)/B38</f>
        <v>6.6921319107490903E-6</v>
      </c>
    </row>
    <row r="53" spans="1:8" ht="33.950000000000003">
      <c r="A53" s="14" t="s">
        <v>224</v>
      </c>
      <c r="B53" s="131">
        <f>(16/44)*(D3+D10+D17+D25+D28)/B37</f>
        <v>0.28596410181818183</v>
      </c>
    </row>
    <row r="54" spans="1:8" ht="32.1">
      <c r="A54" s="14" t="s">
        <v>225</v>
      </c>
      <c r="B54" s="105">
        <f>100*(E3+E10+E17+E25+E28)/B34</f>
        <v>0</v>
      </c>
    </row>
    <row r="55" spans="1:8">
      <c r="A55" s="4"/>
    </row>
    <row r="56" spans="1:8">
      <c r="A56" s="4"/>
    </row>
    <row r="57" spans="1:8">
      <c r="A57" s="63"/>
      <c r="B57" s="64"/>
    </row>
    <row r="58" spans="1:8">
      <c r="B58" s="65"/>
      <c r="H58" s="16"/>
    </row>
    <row r="59" spans="1:8">
      <c r="B59" s="65"/>
      <c r="H59" s="16"/>
    </row>
    <row r="68" spans="1:1">
      <c r="A68" s="4"/>
    </row>
    <row r="69" spans="1:1">
      <c r="A69" s="4"/>
    </row>
    <row r="70" spans="1:1">
      <c r="A70" s="4"/>
    </row>
    <row r="71" spans="1:1">
      <c r="A71" s="4"/>
    </row>
    <row r="72" spans="1:1">
      <c r="A72" s="4"/>
    </row>
    <row r="73" spans="1:1">
      <c r="A73" s="4"/>
    </row>
  </sheetData>
  <mergeCells count="3">
    <mergeCell ref="A1:E1"/>
    <mergeCell ref="A40:E40"/>
    <mergeCell ref="A49:E4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9CB7-D0AA-455E-8E16-EB34267BA138}">
  <sheetPr>
    <tabColor theme="2" tint="-0.499984740745262"/>
  </sheetPr>
  <dimension ref="A1:AM63"/>
  <sheetViews>
    <sheetView topLeftCell="O1" zoomScaleNormal="60" workbookViewId="0">
      <selection activeCell="AL6" sqref="AL6"/>
    </sheetView>
  </sheetViews>
  <sheetFormatPr defaultColWidth="8.85546875" defaultRowHeight="15"/>
  <cols>
    <col min="1" max="1" width="14.42578125" customWidth="1"/>
    <col min="2" max="2" width="28" customWidth="1"/>
    <col min="3" max="3" width="16.42578125" customWidth="1"/>
    <col min="4" max="4" width="18.85546875" customWidth="1"/>
    <col min="26" max="26" width="8.7109375" customWidth="1"/>
  </cols>
  <sheetData>
    <row r="1" spans="1:39" ht="20.100000000000001">
      <c r="A1" s="47" t="s">
        <v>226</v>
      </c>
      <c r="K1" s="47" t="s">
        <v>227</v>
      </c>
    </row>
    <row r="2" spans="1:39">
      <c r="A2" s="16" t="s">
        <v>228</v>
      </c>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6"/>
    </row>
    <row r="3" spans="1:39">
      <c r="A3" s="36"/>
      <c r="B3" s="16"/>
      <c r="K3" s="46" t="s">
        <v>229</v>
      </c>
      <c r="L3" s="46"/>
      <c r="M3" s="46"/>
      <c r="N3" s="46"/>
      <c r="O3" s="46" t="s">
        <v>107</v>
      </c>
      <c r="P3" s="46"/>
      <c r="Q3" s="46"/>
      <c r="R3" s="46" t="s">
        <v>138</v>
      </c>
      <c r="S3" s="46"/>
      <c r="T3" s="46"/>
      <c r="U3" s="46"/>
      <c r="V3" s="46" t="s">
        <v>230</v>
      </c>
      <c r="W3" s="46"/>
      <c r="X3" s="46" t="s">
        <v>231</v>
      </c>
      <c r="Y3" s="46"/>
      <c r="Z3" s="46"/>
      <c r="AA3" s="46"/>
      <c r="AB3" s="46"/>
      <c r="AC3" s="46"/>
      <c r="AD3" s="46"/>
      <c r="AE3" s="46"/>
      <c r="AF3" s="46" t="s">
        <v>138</v>
      </c>
      <c r="AG3" s="46"/>
      <c r="AH3" s="46"/>
      <c r="AI3" s="46" t="s">
        <v>232</v>
      </c>
      <c r="AJ3" s="46"/>
      <c r="AK3" s="46"/>
      <c r="AL3" s="46" t="s">
        <v>138</v>
      </c>
      <c r="AM3" s="46" t="s">
        <v>91</v>
      </c>
    </row>
    <row r="4" spans="1:39">
      <c r="K4" s="46"/>
      <c r="L4" s="46"/>
      <c r="M4" s="46"/>
      <c r="N4" s="46"/>
      <c r="O4" s="46" t="s">
        <v>233</v>
      </c>
      <c r="P4" s="46"/>
      <c r="Q4" s="46"/>
      <c r="R4" s="46" t="s">
        <v>234</v>
      </c>
      <c r="S4" s="46"/>
      <c r="T4" s="46"/>
      <c r="U4" s="46"/>
      <c r="V4" s="46" t="s">
        <v>235</v>
      </c>
      <c r="W4" s="46"/>
      <c r="X4" s="46" t="s">
        <v>236</v>
      </c>
      <c r="Y4" s="46"/>
      <c r="Z4" s="46"/>
      <c r="AA4" s="46"/>
      <c r="AB4" s="46"/>
      <c r="AC4" s="46"/>
      <c r="AD4" s="46"/>
      <c r="AE4" s="46"/>
      <c r="AF4" s="46" t="s">
        <v>237</v>
      </c>
      <c r="AG4" s="46"/>
      <c r="AH4" s="46"/>
      <c r="AI4" s="46" t="s">
        <v>238</v>
      </c>
      <c r="AJ4" s="46"/>
      <c r="AK4" s="46"/>
      <c r="AL4" s="46" t="s">
        <v>91</v>
      </c>
      <c r="AM4" s="46" t="s">
        <v>239</v>
      </c>
    </row>
    <row r="5" spans="1:39">
      <c r="A5" s="1" t="s">
        <v>240</v>
      </c>
      <c r="K5" s="46"/>
      <c r="L5" s="46"/>
      <c r="M5" s="46"/>
      <c r="N5" s="46"/>
      <c r="O5" s="46" t="s">
        <v>109</v>
      </c>
      <c r="P5" s="46"/>
      <c r="Q5" s="46"/>
      <c r="R5" s="46" t="s">
        <v>120</v>
      </c>
      <c r="S5" s="46"/>
      <c r="T5" s="46"/>
      <c r="U5" s="46"/>
      <c r="V5" s="46"/>
      <c r="W5" s="46"/>
      <c r="X5" s="46"/>
      <c r="Y5" s="46"/>
      <c r="Z5" s="46"/>
      <c r="AA5" s="46"/>
      <c r="AB5" s="46"/>
      <c r="AC5" s="46"/>
      <c r="AD5" s="46"/>
      <c r="AE5" s="46"/>
      <c r="AF5" s="46"/>
      <c r="AG5" s="46"/>
      <c r="AH5" s="46"/>
      <c r="AI5" s="46" t="s">
        <v>241</v>
      </c>
      <c r="AJ5" s="46"/>
      <c r="AK5" s="46"/>
      <c r="AL5" s="46" t="s">
        <v>96</v>
      </c>
      <c r="AM5" s="46" t="s">
        <v>94</v>
      </c>
    </row>
    <row r="6" spans="1:39" ht="32.1">
      <c r="A6" s="41" t="s">
        <v>242</v>
      </c>
      <c r="B6" s="42" t="s">
        <v>243</v>
      </c>
      <c r="C6" s="43" t="s">
        <v>244</v>
      </c>
      <c r="D6" s="4"/>
      <c r="E6" s="4"/>
      <c r="F6" s="4"/>
      <c r="G6" s="4"/>
      <c r="H6" s="4"/>
      <c r="K6" s="46"/>
      <c r="L6" s="46"/>
      <c r="M6" s="46"/>
      <c r="N6" s="46"/>
      <c r="O6" s="46" t="s">
        <v>239</v>
      </c>
      <c r="P6" s="46"/>
      <c r="Q6" s="46"/>
      <c r="R6" s="46" t="s">
        <v>245</v>
      </c>
      <c r="S6" s="46"/>
      <c r="T6" s="46"/>
      <c r="U6" s="46"/>
      <c r="V6" s="46"/>
      <c r="W6" s="46"/>
      <c r="X6" s="46"/>
      <c r="Y6" s="46"/>
      <c r="Z6" s="46"/>
      <c r="AA6" s="46"/>
      <c r="AB6" s="46"/>
      <c r="AC6" s="46"/>
      <c r="AD6" s="46"/>
      <c r="AE6" s="46"/>
      <c r="AF6" s="46"/>
      <c r="AG6" s="46"/>
      <c r="AH6" s="46"/>
      <c r="AI6" s="46" t="s">
        <v>96</v>
      </c>
      <c r="AJ6" s="46"/>
      <c r="AK6" s="46"/>
      <c r="AL6" s="46"/>
      <c r="AM6" s="46" t="s">
        <v>96</v>
      </c>
    </row>
    <row r="7" spans="1:39" ht="15.95">
      <c r="A7" s="175" t="s">
        <v>246</v>
      </c>
      <c r="B7" s="26" t="s">
        <v>247</v>
      </c>
      <c r="C7" s="27" t="s">
        <v>248</v>
      </c>
      <c r="D7" s="4"/>
      <c r="E7" s="4"/>
      <c r="F7" s="4"/>
      <c r="G7" s="4"/>
      <c r="H7" s="4"/>
      <c r="K7" s="46"/>
      <c r="L7" s="46"/>
      <c r="M7" s="46"/>
      <c r="N7" s="46"/>
      <c r="O7" s="46" t="s">
        <v>96</v>
      </c>
      <c r="P7" s="46"/>
      <c r="Q7" s="46"/>
      <c r="R7" s="46" t="s">
        <v>108</v>
      </c>
      <c r="S7" s="46"/>
      <c r="T7" s="46"/>
      <c r="U7" s="46"/>
      <c r="V7" s="46"/>
      <c r="W7" s="46"/>
      <c r="X7" s="46"/>
      <c r="Y7" s="46"/>
      <c r="Z7" s="46"/>
      <c r="AA7" s="46"/>
      <c r="AB7" s="46"/>
      <c r="AC7" s="46"/>
      <c r="AD7" s="46"/>
      <c r="AE7" s="46"/>
      <c r="AF7" s="46"/>
      <c r="AG7" s="46"/>
      <c r="AH7" s="46"/>
      <c r="AI7" s="46"/>
      <c r="AJ7" s="46"/>
      <c r="AK7" s="46"/>
      <c r="AL7" s="46"/>
      <c r="AM7" s="46"/>
    </row>
    <row r="8" spans="1:39" ht="15.95">
      <c r="A8" s="175"/>
      <c r="B8" s="26" t="s">
        <v>249</v>
      </c>
      <c r="C8" s="27" t="s">
        <v>250</v>
      </c>
      <c r="D8" s="4"/>
      <c r="E8" s="4"/>
      <c r="F8" s="4"/>
      <c r="G8" s="4"/>
      <c r="H8" s="4"/>
      <c r="K8" s="46"/>
      <c r="L8" s="46"/>
      <c r="M8" s="46"/>
      <c r="N8" s="46"/>
      <c r="O8" s="46"/>
      <c r="P8" s="46"/>
      <c r="Q8" s="46"/>
      <c r="R8" s="46" t="s">
        <v>251</v>
      </c>
      <c r="S8" s="46"/>
      <c r="T8" s="46"/>
      <c r="U8" s="46"/>
      <c r="V8" s="46"/>
      <c r="W8" s="46"/>
      <c r="X8" s="46"/>
      <c r="Y8" s="46"/>
      <c r="Z8" s="46"/>
      <c r="AA8" s="46"/>
      <c r="AB8" s="46"/>
      <c r="AC8" s="46"/>
      <c r="AD8" s="46"/>
      <c r="AE8" s="46"/>
      <c r="AF8" s="46"/>
      <c r="AG8" s="46"/>
      <c r="AH8" s="46"/>
      <c r="AI8" s="46"/>
      <c r="AJ8" s="46"/>
      <c r="AK8" s="46"/>
      <c r="AL8" s="46"/>
      <c r="AM8" s="46"/>
    </row>
    <row r="9" spans="1:39" ht="15.95">
      <c r="A9" s="175"/>
      <c r="B9" s="26" t="s">
        <v>252</v>
      </c>
      <c r="C9" s="27" t="s">
        <v>253</v>
      </c>
      <c r="D9" s="4"/>
      <c r="E9" s="4"/>
      <c r="F9" s="4"/>
      <c r="G9" s="4"/>
      <c r="H9" s="4"/>
      <c r="K9" s="46"/>
      <c r="L9" s="46"/>
      <c r="M9" s="46"/>
      <c r="N9" s="46"/>
      <c r="O9" s="46"/>
      <c r="P9" s="46"/>
      <c r="Q9" s="46"/>
      <c r="R9" s="46" t="s">
        <v>254</v>
      </c>
      <c r="S9" s="46"/>
      <c r="T9" s="46"/>
      <c r="U9" s="46"/>
      <c r="V9" s="46"/>
      <c r="W9" s="46"/>
      <c r="X9" s="46"/>
      <c r="Y9" s="46"/>
      <c r="Z9" s="46"/>
      <c r="AA9" s="46"/>
      <c r="AB9" s="46"/>
      <c r="AC9" s="46"/>
      <c r="AD9" s="46"/>
      <c r="AE9" s="46"/>
      <c r="AF9" s="46"/>
      <c r="AG9" s="46"/>
      <c r="AH9" s="46"/>
      <c r="AI9" s="46"/>
      <c r="AJ9" s="46"/>
      <c r="AK9" s="46"/>
      <c r="AL9" s="46"/>
      <c r="AM9" s="46"/>
    </row>
    <row r="10" spans="1:39" ht="15.95">
      <c r="A10" s="175"/>
      <c r="B10" s="26" t="s">
        <v>255</v>
      </c>
      <c r="C10" s="27" t="s">
        <v>256</v>
      </c>
      <c r="D10" s="4"/>
      <c r="E10" s="4"/>
      <c r="F10" s="4"/>
      <c r="G10" s="4"/>
      <c r="H10" s="4"/>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row>
    <row r="11" spans="1:39" ht="15.95">
      <c r="A11" s="176"/>
      <c r="B11" s="26" t="s">
        <v>257</v>
      </c>
      <c r="C11" s="27" t="s">
        <v>258</v>
      </c>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row>
    <row r="12" spans="1:39" ht="15.95">
      <c r="A12" s="175" t="s">
        <v>259</v>
      </c>
      <c r="B12" s="26" t="s">
        <v>247</v>
      </c>
      <c r="C12" s="58" t="s">
        <v>248</v>
      </c>
      <c r="D12" s="48"/>
      <c r="E12" s="49"/>
      <c r="F12" s="49"/>
      <c r="G12" s="49"/>
      <c r="H12" s="49"/>
      <c r="I12" s="49"/>
      <c r="J12" s="49"/>
      <c r="K12" s="49"/>
      <c r="L12" s="49"/>
      <c r="M12" s="49"/>
      <c r="N12" s="50"/>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row>
    <row r="13" spans="1:39" ht="15.95">
      <c r="A13" s="175"/>
      <c r="B13" s="26" t="s">
        <v>260</v>
      </c>
      <c r="C13" s="58" t="s">
        <v>261</v>
      </c>
      <c r="D13" s="51"/>
      <c r="N13" s="52"/>
    </row>
    <row r="14" spans="1:39" ht="15.95">
      <c r="A14" s="175"/>
      <c r="B14" s="26" t="s">
        <v>252</v>
      </c>
      <c r="C14" s="58" t="s">
        <v>262</v>
      </c>
      <c r="D14" s="51"/>
      <c r="N14" s="52"/>
      <c r="R14" t="s">
        <v>263</v>
      </c>
    </row>
    <row r="15" spans="1:39" ht="15.95">
      <c r="A15" s="176"/>
      <c r="B15" s="26" t="s">
        <v>257</v>
      </c>
      <c r="C15" s="58" t="s">
        <v>264</v>
      </c>
      <c r="D15" s="51"/>
      <c r="N15" s="52"/>
    </row>
    <row r="16" spans="1:39" ht="15.95">
      <c r="A16" s="175" t="s">
        <v>265</v>
      </c>
      <c r="B16" s="26" t="s">
        <v>247</v>
      </c>
      <c r="C16" s="58" t="s">
        <v>266</v>
      </c>
      <c r="D16" s="51"/>
      <c r="N16" s="52"/>
    </row>
    <row r="17" spans="1:14" ht="15.95">
      <c r="A17" s="175"/>
      <c r="B17" s="26" t="s">
        <v>249</v>
      </c>
      <c r="C17" s="58" t="s">
        <v>267</v>
      </c>
      <c r="D17" s="51"/>
      <c r="N17" s="52"/>
    </row>
    <row r="18" spans="1:14" ht="15.95">
      <c r="A18" s="175"/>
      <c r="B18" s="26" t="s">
        <v>252</v>
      </c>
      <c r="C18" s="58" t="s">
        <v>268</v>
      </c>
      <c r="D18" s="51"/>
      <c r="N18" s="52"/>
    </row>
    <row r="19" spans="1:14" ht="15.95">
      <c r="A19" s="175"/>
      <c r="B19" s="26" t="s">
        <v>255</v>
      </c>
      <c r="C19" s="58" t="s">
        <v>256</v>
      </c>
      <c r="D19" s="51"/>
      <c r="N19" s="52"/>
    </row>
    <row r="20" spans="1:14" ht="15.95">
      <c r="A20" s="176"/>
      <c r="B20" s="26" t="s">
        <v>257</v>
      </c>
      <c r="C20" s="58" t="s">
        <v>258</v>
      </c>
      <c r="D20" s="51"/>
      <c r="N20" s="52"/>
    </row>
    <row r="21" spans="1:14" ht="15.95">
      <c r="A21" s="175" t="s">
        <v>269</v>
      </c>
      <c r="B21" s="26" t="s">
        <v>247</v>
      </c>
      <c r="C21" s="58" t="s">
        <v>248</v>
      </c>
      <c r="D21" s="51"/>
      <c r="N21" s="52"/>
    </row>
    <row r="22" spans="1:14" ht="15.95">
      <c r="A22" s="175"/>
      <c r="B22" s="26" t="s">
        <v>249</v>
      </c>
      <c r="C22" s="58" t="s">
        <v>250</v>
      </c>
      <c r="D22" s="51"/>
      <c r="N22" s="52"/>
    </row>
    <row r="23" spans="1:14" ht="15.95">
      <c r="A23" s="175"/>
      <c r="B23" s="26" t="s">
        <v>270</v>
      </c>
      <c r="C23" s="58" t="s">
        <v>253</v>
      </c>
      <c r="D23" s="51"/>
      <c r="N23" s="52"/>
    </row>
    <row r="24" spans="1:14" ht="15.95">
      <c r="A24" s="175"/>
      <c r="B24" s="26" t="s">
        <v>271</v>
      </c>
      <c r="C24" s="58" t="s">
        <v>272</v>
      </c>
      <c r="D24" s="60"/>
      <c r="E24" s="4"/>
      <c r="F24" s="4"/>
      <c r="G24" s="4"/>
      <c r="N24" s="52"/>
    </row>
    <row r="25" spans="1:14" ht="15.95">
      <c r="A25" s="176"/>
      <c r="B25" s="26" t="s">
        <v>257</v>
      </c>
      <c r="C25" s="58" t="s">
        <v>273</v>
      </c>
      <c r="D25" s="60"/>
      <c r="E25" s="4"/>
      <c r="F25" s="4"/>
      <c r="G25" s="4"/>
      <c r="N25" s="52"/>
    </row>
    <row r="26" spans="1:14" ht="15.95">
      <c r="A26" s="175" t="s">
        <v>274</v>
      </c>
      <c r="B26" s="26" t="s">
        <v>252</v>
      </c>
      <c r="C26" s="58" t="s">
        <v>253</v>
      </c>
      <c r="D26" s="60"/>
      <c r="E26" s="4"/>
      <c r="F26" s="4"/>
      <c r="G26" s="4"/>
      <c r="N26" s="52"/>
    </row>
    <row r="27" spans="1:14" ht="32.1">
      <c r="A27" s="175"/>
      <c r="B27" s="26" t="s">
        <v>275</v>
      </c>
      <c r="C27" s="58" t="s">
        <v>267</v>
      </c>
      <c r="D27" s="60"/>
      <c r="E27" s="4"/>
      <c r="F27" s="4"/>
      <c r="G27" s="4"/>
      <c r="N27" s="52"/>
    </row>
    <row r="28" spans="1:14" ht="15.95">
      <c r="A28" s="176"/>
      <c r="B28" s="26" t="s">
        <v>271</v>
      </c>
      <c r="C28" s="58" t="s">
        <v>276</v>
      </c>
      <c r="D28" s="60"/>
      <c r="E28" s="4"/>
      <c r="F28" s="4"/>
      <c r="G28" s="4"/>
      <c r="N28" s="52"/>
    </row>
    <row r="29" spans="1:14" ht="15.95">
      <c r="A29" s="175" t="s">
        <v>277</v>
      </c>
      <c r="B29" s="26" t="s">
        <v>278</v>
      </c>
      <c r="C29" s="58" t="s">
        <v>279</v>
      </c>
      <c r="D29" s="51"/>
      <c r="N29" s="52"/>
    </row>
    <row r="30" spans="1:14" ht="15.95">
      <c r="A30" s="175"/>
      <c r="B30" s="26" t="s">
        <v>280</v>
      </c>
      <c r="C30" s="58" t="s">
        <v>281</v>
      </c>
      <c r="D30" s="51"/>
      <c r="N30" s="52"/>
    </row>
    <row r="31" spans="1:14" ht="15.95">
      <c r="A31" s="175"/>
      <c r="B31" s="26" t="s">
        <v>282</v>
      </c>
      <c r="C31" s="58" t="s">
        <v>248</v>
      </c>
      <c r="D31" s="60"/>
      <c r="N31" s="52"/>
    </row>
    <row r="32" spans="1:14" ht="15.95">
      <c r="A32" s="177"/>
      <c r="B32" s="29" t="s">
        <v>257</v>
      </c>
      <c r="C32" s="61" t="s">
        <v>283</v>
      </c>
      <c r="D32" s="173"/>
      <c r="N32" s="52"/>
    </row>
    <row r="33" spans="1:14" ht="15.95">
      <c r="A33" s="178" t="s">
        <v>284</v>
      </c>
      <c r="B33" s="30" t="s">
        <v>285</v>
      </c>
      <c r="C33" s="62" t="s">
        <v>273</v>
      </c>
      <c r="D33" s="173"/>
      <c r="N33" s="52"/>
    </row>
    <row r="34" spans="1:14" ht="15.95">
      <c r="A34" s="175"/>
      <c r="B34" s="26" t="s">
        <v>286</v>
      </c>
      <c r="C34" s="58" t="s">
        <v>272</v>
      </c>
      <c r="D34" s="173"/>
      <c r="N34" s="52"/>
    </row>
    <row r="35" spans="1:14" ht="15.95">
      <c r="A35" s="175"/>
      <c r="B35" s="26" t="s">
        <v>287</v>
      </c>
      <c r="C35" s="58" t="s">
        <v>250</v>
      </c>
      <c r="D35" s="173"/>
      <c r="N35" s="52"/>
    </row>
    <row r="36" spans="1:14" ht="15.95">
      <c r="A36" s="176"/>
      <c r="B36" s="26" t="s">
        <v>288</v>
      </c>
      <c r="C36" s="58" t="s">
        <v>262</v>
      </c>
      <c r="D36" s="173"/>
      <c r="N36" s="52"/>
    </row>
    <row r="37" spans="1:14" ht="15.95">
      <c r="A37" s="24" t="s">
        <v>289</v>
      </c>
      <c r="B37" s="29" t="s">
        <v>257</v>
      </c>
      <c r="C37" s="61" t="s">
        <v>272</v>
      </c>
      <c r="D37" s="173"/>
      <c r="N37" s="52"/>
    </row>
    <row r="38" spans="1:14" ht="15.95">
      <c r="A38" s="178" t="s">
        <v>290</v>
      </c>
      <c r="B38" s="30" t="s">
        <v>291</v>
      </c>
      <c r="C38" s="62" t="s">
        <v>272</v>
      </c>
      <c r="D38" s="173"/>
      <c r="N38" s="52"/>
    </row>
    <row r="39" spans="1:14" ht="15.95">
      <c r="A39" s="175"/>
      <c r="B39" s="26" t="s">
        <v>292</v>
      </c>
      <c r="C39" s="58" t="s">
        <v>262</v>
      </c>
      <c r="D39" s="173"/>
      <c r="N39" s="52"/>
    </row>
    <row r="40" spans="1:14" ht="15.95">
      <c r="A40" s="175"/>
      <c r="B40" s="26" t="s">
        <v>293</v>
      </c>
      <c r="C40" s="58" t="s">
        <v>262</v>
      </c>
      <c r="D40" s="173"/>
      <c r="N40" s="52"/>
    </row>
    <row r="41" spans="1:14" ht="15.95">
      <c r="A41" s="175"/>
      <c r="B41" s="26" t="s">
        <v>294</v>
      </c>
      <c r="C41" s="58" t="s">
        <v>295</v>
      </c>
      <c r="D41" s="173"/>
      <c r="N41" s="52"/>
    </row>
    <row r="42" spans="1:14" ht="15.95">
      <c r="A42" s="175"/>
      <c r="B42" s="26" t="s">
        <v>296</v>
      </c>
      <c r="C42" s="58" t="s">
        <v>267</v>
      </c>
      <c r="D42" s="173"/>
      <c r="N42" s="52"/>
    </row>
    <row r="43" spans="1:14" ht="15.95">
      <c r="A43" s="176"/>
      <c r="B43" s="31" t="s">
        <v>257</v>
      </c>
      <c r="C43" s="59" t="s">
        <v>276</v>
      </c>
      <c r="D43" s="173"/>
      <c r="N43" s="52"/>
    </row>
    <row r="44" spans="1:14">
      <c r="A44" s="4"/>
      <c r="B44" s="4"/>
      <c r="C44" s="4"/>
      <c r="D44" s="173"/>
      <c r="N44" s="52"/>
    </row>
    <row r="45" spans="1:14">
      <c r="A45" s="1" t="s">
        <v>297</v>
      </c>
      <c r="B45" s="4"/>
      <c r="C45" s="4"/>
      <c r="D45" s="174"/>
      <c r="E45" s="54"/>
      <c r="F45" s="54"/>
      <c r="G45" s="54"/>
      <c r="H45" s="54"/>
      <c r="I45" s="54"/>
      <c r="J45" s="54"/>
      <c r="K45" s="54"/>
      <c r="L45" s="54"/>
      <c r="M45" s="54"/>
      <c r="N45" s="55"/>
    </row>
    <row r="46" spans="1:14" ht="15.95">
      <c r="A46" s="41" t="s">
        <v>298</v>
      </c>
      <c r="B46" s="57" t="s">
        <v>299</v>
      </c>
      <c r="C46" s="48"/>
      <c r="M46" s="52"/>
    </row>
    <row r="47" spans="1:14" ht="15.95">
      <c r="A47" s="28" t="s">
        <v>300</v>
      </c>
      <c r="B47" s="58" t="s">
        <v>301</v>
      </c>
      <c r="C47" s="51"/>
      <c r="M47" s="52"/>
    </row>
    <row r="48" spans="1:14" ht="15.95">
      <c r="A48" s="28" t="s">
        <v>302</v>
      </c>
      <c r="B48" s="58" t="s">
        <v>303</v>
      </c>
      <c r="C48" s="51"/>
      <c r="M48" s="52"/>
    </row>
    <row r="49" spans="1:18" ht="15.95">
      <c r="A49" s="28" t="s">
        <v>304</v>
      </c>
      <c r="B49" s="58" t="s">
        <v>305</v>
      </c>
      <c r="C49" s="51"/>
      <c r="M49" s="52"/>
    </row>
    <row r="50" spans="1:18" ht="15.95">
      <c r="A50" s="25" t="s">
        <v>306</v>
      </c>
      <c r="B50" s="59" t="s">
        <v>307</v>
      </c>
      <c r="C50" s="53"/>
      <c r="D50" s="54"/>
      <c r="E50" s="54"/>
      <c r="F50" s="54"/>
      <c r="G50" s="54"/>
      <c r="H50" s="54"/>
      <c r="I50" s="54"/>
      <c r="J50" s="54"/>
      <c r="K50" s="54"/>
      <c r="L50" s="54"/>
      <c r="M50" s="55"/>
    </row>
    <row r="53" spans="1:18">
      <c r="A53" s="1" t="s">
        <v>308</v>
      </c>
      <c r="B53" s="1" t="s">
        <v>309</v>
      </c>
    </row>
    <row r="54" spans="1:18" ht="96">
      <c r="A54" s="41" t="s">
        <v>310</v>
      </c>
      <c r="B54" s="44" t="s">
        <v>311</v>
      </c>
      <c r="C54" s="44" t="s">
        <v>312</v>
      </c>
      <c r="D54" s="56" t="s">
        <v>313</v>
      </c>
      <c r="E54" s="48"/>
      <c r="F54" s="49"/>
      <c r="G54" s="49"/>
      <c r="H54" s="49"/>
      <c r="I54" s="49"/>
      <c r="J54" s="49"/>
      <c r="K54" s="49"/>
      <c r="L54" s="49"/>
      <c r="M54" s="49"/>
      <c r="N54" s="49"/>
      <c r="O54" s="49"/>
      <c r="P54" s="49"/>
      <c r="Q54" s="49"/>
      <c r="R54" s="50"/>
    </row>
    <row r="55" spans="1:18" ht="15.95">
      <c r="A55" s="32" t="s">
        <v>246</v>
      </c>
      <c r="B55" s="33" t="s">
        <v>267</v>
      </c>
      <c r="C55" s="167" t="s">
        <v>314</v>
      </c>
      <c r="D55" s="170" t="s">
        <v>315</v>
      </c>
      <c r="E55" s="51"/>
      <c r="R55" s="52"/>
    </row>
    <row r="56" spans="1:18" ht="15.95">
      <c r="A56" s="32" t="s">
        <v>259</v>
      </c>
      <c r="B56" s="33" t="s">
        <v>267</v>
      </c>
      <c r="C56" s="168"/>
      <c r="D56" s="171"/>
      <c r="E56" s="51"/>
      <c r="R56" s="52"/>
    </row>
    <row r="57" spans="1:18" ht="15.95">
      <c r="A57" s="32" t="s">
        <v>265</v>
      </c>
      <c r="B57" s="33" t="s">
        <v>267</v>
      </c>
      <c r="C57" s="168"/>
      <c r="D57" s="171"/>
      <c r="E57" s="51"/>
      <c r="R57" s="52"/>
    </row>
    <row r="58" spans="1:18" ht="15.95">
      <c r="A58" s="32" t="s">
        <v>269</v>
      </c>
      <c r="B58" s="33" t="s">
        <v>267</v>
      </c>
      <c r="C58" s="168"/>
      <c r="D58" s="171"/>
      <c r="E58" s="51"/>
      <c r="R58" s="52"/>
    </row>
    <row r="59" spans="1:18" ht="15.95">
      <c r="A59" s="32" t="s">
        <v>274</v>
      </c>
      <c r="B59" s="33" t="s">
        <v>316</v>
      </c>
      <c r="C59" s="168"/>
      <c r="D59" s="171"/>
      <c r="E59" s="51"/>
      <c r="R59" s="52"/>
    </row>
    <row r="60" spans="1:18" ht="15.95">
      <c r="A60" s="32" t="s">
        <v>277</v>
      </c>
      <c r="B60" s="33" t="s">
        <v>281</v>
      </c>
      <c r="C60" s="168"/>
      <c r="D60" s="171"/>
      <c r="E60" s="51"/>
      <c r="R60" s="52"/>
    </row>
    <row r="61" spans="1:18" ht="15.95">
      <c r="A61" s="32" t="s">
        <v>284</v>
      </c>
      <c r="B61" s="33" t="s">
        <v>317</v>
      </c>
      <c r="C61" s="168"/>
      <c r="D61" s="171"/>
      <c r="E61" s="51"/>
      <c r="R61" s="52"/>
    </row>
    <row r="62" spans="1:18" ht="15.95">
      <c r="A62" s="32" t="s">
        <v>289</v>
      </c>
      <c r="B62" s="33" t="s">
        <v>256</v>
      </c>
      <c r="C62" s="168"/>
      <c r="D62" s="171"/>
      <c r="E62" s="51"/>
      <c r="R62" s="52"/>
    </row>
    <row r="63" spans="1:18" ht="15.95">
      <c r="A63" s="34" t="s">
        <v>290</v>
      </c>
      <c r="B63" s="35" t="s">
        <v>317</v>
      </c>
      <c r="C63" s="169"/>
      <c r="D63" s="172"/>
      <c r="E63" s="53"/>
      <c r="F63" s="54"/>
      <c r="G63" s="54"/>
      <c r="H63" s="54"/>
      <c r="I63" s="54"/>
      <c r="J63" s="54"/>
      <c r="K63" s="54"/>
      <c r="L63" s="54"/>
      <c r="M63" s="54"/>
      <c r="N63" s="54"/>
      <c r="O63" s="54"/>
      <c r="P63" s="54"/>
      <c r="Q63" s="54"/>
      <c r="R63" s="55"/>
    </row>
  </sheetData>
  <mergeCells count="11">
    <mergeCell ref="C55:C63"/>
    <mergeCell ref="D55:D63"/>
    <mergeCell ref="D32:D45"/>
    <mergeCell ref="A7:A11"/>
    <mergeCell ref="A12:A15"/>
    <mergeCell ref="A16:A20"/>
    <mergeCell ref="A21:A25"/>
    <mergeCell ref="A26:A28"/>
    <mergeCell ref="A29:A32"/>
    <mergeCell ref="A33:A36"/>
    <mergeCell ref="A38:A43"/>
  </mergeCells>
  <hyperlinks>
    <hyperlink ref="A2" r:id="rId1" xr:uid="{317B0C39-480C-42FC-910F-72F56DBEF47B}"/>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8144e7327f648c595f8fe404acef197 xmlns="a1df9832-fa29-4d0b-8301-c5ccf72ca850">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1196e416-c1e2-46e4-892a-39f21fb650b4</TermId>
        </TermInfo>
      </Terms>
    </e8144e7327f648c595f8fe404acef197>
    <TaxCatchAll xmlns="a1df9832-fa29-4d0b-8301-c5ccf72ca850">
      <Value>12</Value>
      <Value>11</Value>
      <Value>10</Value>
      <Value>9</Value>
      <Value>8</Value>
      <Value>7</Value>
      <Value>6</Value>
      <Value>5</Value>
      <Value>4</Value>
      <Value>3</Value>
      <Value>1</Value>
    </TaxCatchAll>
    <o811e3c0c0214fc6bb33522f4837a579 xmlns="a1df9832-fa29-4d0b-8301-c5ccf72ca850">
      <Terms xmlns="http://schemas.microsoft.com/office/infopath/2007/PartnerControls">
        <TermInfo xmlns="http://schemas.microsoft.com/office/infopath/2007/PartnerControls">
          <TermName xmlns="http://schemas.microsoft.com/office/infopath/2007/PartnerControls">Confidential - project team use only</TermName>
          <TermId xmlns="http://schemas.microsoft.com/office/infopath/2007/PartnerControls">54d3cecb-33d6-4e58-8a62-4705f8ce86d9</TermId>
        </TermInfo>
      </Terms>
    </o811e3c0c0214fc6bb33522f4837a579>
    <Project xmlns="a1df9832-fa29-4d0b-8301-c5ccf72ca850">Horizon Zero</Project>
    <m2d3b84e453a41b493d2f8293d453bfc xmlns="a1df9832-fa29-4d0b-8301-c5ccf72ca850">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e78c81d2-f77a-4423-bced-88c0de1115e6</TermId>
        </TermInfo>
      </Terms>
    </m2d3b84e453a41b493d2f8293d453bfc>
    <m26e38606aa543cb981614fc6d49280d xmlns="a1df9832-fa29-4d0b-8301-c5ccf72ca850">
      <Terms xmlns="http://schemas.microsoft.com/office/infopath/2007/PartnerControls">
        <TermInfo xmlns="http://schemas.microsoft.com/office/infopath/2007/PartnerControls">
          <TermName xmlns="http://schemas.microsoft.com/office/infopath/2007/PartnerControls">Biofuels</TermName>
          <TermId xmlns="http://schemas.microsoft.com/office/infopath/2007/PartnerControls">6665c0dc-8d43-4d0b-91dc-b109a752c445</TermId>
        </TermInfo>
        <TermInfo xmlns="http://schemas.microsoft.com/office/infopath/2007/PartnerControls">
          <TermName xmlns="http://schemas.microsoft.com/office/infopath/2007/PartnerControls">Climate Pathways</TermName>
          <TermId xmlns="http://schemas.microsoft.com/office/infopath/2007/PartnerControls">0d1251c6-a427-4b76-bb75-c42ea617d369</TermId>
        </TermInfo>
        <TermInfo xmlns="http://schemas.microsoft.com/office/infopath/2007/PartnerControls">
          <TermName xmlns="http://schemas.microsoft.com/office/infopath/2007/PartnerControls">Green Steel</TermName>
          <TermId xmlns="http://schemas.microsoft.com/office/infopath/2007/PartnerControls">db46dc8b-e3a4-49bc-8dc1-5fd703d33bb2</TermId>
        </TermInfo>
        <TermInfo xmlns="http://schemas.microsoft.com/office/infopath/2007/PartnerControls">
          <TermName xmlns="http://schemas.microsoft.com/office/infopath/2007/PartnerControls">Natural Gas Certification</TermName>
          <TermId xmlns="http://schemas.microsoft.com/office/infopath/2007/PartnerControls">56c68d24-af72-47d3-858d-6dec8d66df97</TermId>
        </TermInfo>
        <TermInfo xmlns="http://schemas.microsoft.com/office/infopath/2007/PartnerControls">
          <TermName xmlns="http://schemas.microsoft.com/office/infopath/2007/PartnerControls">Supply Chain emissions</TermName>
          <TermId xmlns="http://schemas.microsoft.com/office/infopath/2007/PartnerControls">b68aa466-0ea5-4e8c-b459-aa1768129cbf</TermId>
        </TermInfo>
        <TermInfo xmlns="http://schemas.microsoft.com/office/infopath/2007/PartnerControls">
          <TermName xmlns="http://schemas.microsoft.com/office/infopath/2007/PartnerControls">Sustainable Aviation Fuel</TermName>
          <TermId xmlns="http://schemas.microsoft.com/office/infopath/2007/PartnerControls">2e9fb162-7ac4-470f-b1b5-9cac139a9fee</TermId>
        </TermInfo>
      </Terms>
    </m26e38606aa543cb981614fc6d49280d>
    <n48685bf95bc4b8fa4aa6bfb34ecb222 xmlns="a1df9832-fa29-4d0b-8301-c5ccf72ca850">
      <Terms xmlns="http://schemas.microsoft.com/office/infopath/2007/PartnerControls">
        <TermInfo xmlns="http://schemas.microsoft.com/office/infopath/2007/PartnerControls">
          <TermName xmlns="http://schemas.microsoft.com/office/infopath/2007/PartnerControls">Climate Intelligence</TermName>
          <TermId xmlns="http://schemas.microsoft.com/office/infopath/2007/PartnerControls">a315e826-51a4-44c5-84ca-6e423461dc3a</TermId>
        </TermInfo>
      </Terms>
    </n48685bf95bc4b8fa4aa6bfb34ecb222>
    <eda3356070224fe59cf39745c882f8c6 xmlns="a1df9832-fa29-4d0b-8301-c5ccf72ca850">
      <Terms xmlns="http://schemas.microsoft.com/office/infopath/2007/PartnerControls">
        <TermInfo xmlns="http://schemas.microsoft.com/office/infopath/2007/PartnerControls">
          <TermName xmlns="http://schemas.microsoft.com/office/infopath/2007/PartnerControls">CIP - Supply Chain Carbon Accounting and Scope 3 Emissions</TermName>
          <TermId xmlns="http://schemas.microsoft.com/office/infopath/2007/PartnerControls">bceaded6-15b3-4c85-9101-7683e099aa16</TermId>
        </TermInfo>
      </Terms>
    </eda3356070224fe59cf39745c882f8c6>
  </documentManagement>
</p:properties>
</file>

<file path=customXml/item3.xml><?xml version="1.0" encoding="utf-8"?>
<?mso-contentType ?>
<SharedContentType xmlns="Microsoft.SharePoint.Taxonomy.ContentTypeSync" SourceId="78ca830c-a034-4168-b956-d7763e68b615" ContentTypeId="0x010100510ED7DDF0B7174EA8E5395FB52A0653" PreviousValue="false"/>
</file>

<file path=customXml/item4.xml><?xml version="1.0" encoding="utf-8"?>
<ct:contentTypeSchema xmlns:ct="http://schemas.microsoft.com/office/2006/metadata/contentType" xmlns:ma="http://schemas.microsoft.com/office/2006/metadata/properties/metaAttributes" ct:_="" ma:_="" ma:contentTypeName="Project_Document" ma:contentTypeID="0x010100510ED7DDF0B7174EA8E5395FB52A065300902EC04C411FA54EA9B4578E3207F3B1" ma:contentTypeVersion="3" ma:contentTypeDescription="Content Type for document libraries on Project sites" ma:contentTypeScope="" ma:versionID="4ae418f7d2e06afb14e49f392e46008c">
  <xsd:schema xmlns:xsd="http://www.w3.org/2001/XMLSchema" xmlns:xs="http://www.w3.org/2001/XMLSchema" xmlns:p="http://schemas.microsoft.com/office/2006/metadata/properties" xmlns:ns2="a1df9832-fa29-4d0b-8301-c5ccf72ca850" targetNamespace="http://schemas.microsoft.com/office/2006/metadata/properties" ma:root="true" ma:fieldsID="357ad6569559116e57154399a5267402" ns2:_="">
    <xsd:import namespace="a1df9832-fa29-4d0b-8301-c5ccf72ca850"/>
    <xsd:element name="properties">
      <xsd:complexType>
        <xsd:sequence>
          <xsd:element name="documentManagement">
            <xsd:complexType>
              <xsd:all>
                <xsd:element ref="ns2:e8144e7327f648c595f8fe404acef197" minOccurs="0"/>
                <xsd:element ref="ns2:TaxCatchAll" minOccurs="0"/>
                <xsd:element ref="ns2:TaxCatchAllLabel" minOccurs="0"/>
                <xsd:element ref="ns2:m2d3b84e453a41b493d2f8293d453bfc" minOccurs="0"/>
                <xsd:element ref="ns2:o811e3c0c0214fc6bb33522f4837a579" minOccurs="0"/>
                <xsd:element ref="ns2:Project" minOccurs="0"/>
                <xsd:element ref="ns2:n48685bf95bc4b8fa4aa6bfb34ecb222" minOccurs="0"/>
                <xsd:element ref="ns2:eda3356070224fe59cf39745c882f8c6" minOccurs="0"/>
                <xsd:element ref="ns2:m26e38606aa543cb981614fc6d4928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e8144e7327f648c595f8fe404acef197" ma:index="8" nillable="true" ma:taxonomy="true" ma:internalName="e8144e7327f648c595f8fe404acef197" ma:taxonomyFieldName="Document_x0020_Status" ma:displayName="Document Status" ma:default="1;#Draft|1196e416-c1e2-46e4-892a-39f21fb650b4" ma:fieldId="{e8144e73-27f6-48c5-95f8-fe404acef1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4e82cbe-aaad-4247-b49f-6ca739d1db67}" ma:internalName="TaxCatchAll" ma:showField="CatchAllData"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4e82cbe-aaad-4247-b49f-6ca739d1db67}" ma:internalName="TaxCatchAllLabel" ma:readOnly="true" ma:showField="CatchAllDataLabel"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m2d3b84e453a41b493d2f8293d453bfc" ma:index="12" nillable="true" ma:taxonomy="true" ma:internalName="m2d3b84e453a41b493d2f8293d453bfc" ma:taxonomyFieldName="Countries_x0020_Impacted" ma:displayName="Countries Impacted" ma:default="3;#United States|e78c81d2-f77a-4423-bced-88c0de1115e6" ma:fieldId="{62d3b84e-453a-41b4-93d2-f8293d453bfc}" ma:sspId="78ca830c-a034-4168-b956-d7763e68b615" ma:termSetId="e1c3647c-981b-42b1-93b5-578d8c5389fd" ma:anchorId="00000000-0000-0000-0000-000000000000" ma:open="false" ma:isKeyword="false">
      <xsd:complexType>
        <xsd:sequence>
          <xsd:element ref="pc:Terms" minOccurs="0" maxOccurs="1"/>
        </xsd:sequence>
      </xsd:complexType>
    </xsd:element>
    <xsd:element name="o811e3c0c0214fc6bb33522f4837a579" ma:index="14" nillable="true" ma:taxonomy="true" ma:internalName="o811e3c0c0214fc6bb33522f4837a579" ma:taxonomyFieldName="Legal_x0020_Designation" ma:displayName="Legal Designation" ma:default="5;#Confidential - project team use only|54d3cecb-33d6-4e58-8a62-4705f8ce86d9" ma:fieldId="{8811e3c0-c021-4fc6-bb33-522f4837a579}" ma:sspId="78ca830c-a034-4168-b956-d7763e68b615" ma:termSetId="d7cab2b2-b4f8-46a9-89b2-4eecb42d47ca" ma:anchorId="00000000-0000-0000-0000-000000000000" ma:open="false" ma:isKeyword="false">
      <xsd:complexType>
        <xsd:sequence>
          <xsd:element ref="pc:Terms" minOccurs="0" maxOccurs="1"/>
        </xsd:sequence>
      </xsd:complexType>
    </xsd:element>
    <xsd:element name="Project" ma:index="16" nillable="true" ma:displayName="Project" ma:default="Horizon Zero" ma:internalName="Project">
      <xsd:simpleType>
        <xsd:restriction base="dms:Text">
          <xsd:maxLength value="255"/>
        </xsd:restriction>
      </xsd:simpleType>
    </xsd:element>
    <xsd:element name="n48685bf95bc4b8fa4aa6bfb34ecb222" ma:index="17" nillable="true" ma:taxonomy="true" ma:internalName="n48685bf95bc4b8fa4aa6bfb34ecb222" ma:taxonomyFieldName="Program" ma:displayName="Program" ma:default="6;#Climate Intelligence|a315e826-51a4-44c5-84ca-6e423461dc3a" ma:fieldId="{748685bf-95bc-4b8f-a4aa-6bfb34ecb222}"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eda3356070224fe59cf39745c882f8c6" ma:index="19" nillable="true" ma:taxonomy="true" ma:internalName="eda3356070224fe59cf39745c882f8c6" ma:taxonomyFieldName="Initiative" ma:displayName="Initiative" ma:default="4;#CIP - Supply Chain Carbon Accounting and Scope 3 Emissions|bceaded6-15b3-4c85-9101-7683e099aa16" ma:fieldId="{eda33560-7022-4fe5-9cf3-9745c882f8c6}" ma:sspId="78ca830c-a034-4168-b956-d7763e68b615" ma:termSetId="903b7f5a-2ae5-4e42-8208-77428af6ee1e" ma:anchorId="00000000-0000-0000-0000-000000000000" ma:open="false" ma:isKeyword="false">
      <xsd:complexType>
        <xsd:sequence>
          <xsd:element ref="pc:Terms" minOccurs="0" maxOccurs="1"/>
        </xsd:sequence>
      </xsd:complexType>
    </xsd:element>
    <xsd:element name="m26e38606aa543cb981614fc6d49280d" ma:index="21" nillable="true" ma:taxonomy="true" ma:internalName="m26e38606aa543cb981614fc6d49280d" ma:taxonomyFieldName="Technology" ma:displayName="Technology" ma:default="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 ma:fieldId="{626e3860-6aa5-43cb-9816-14fc6d49280d}" ma:taxonomyMulti="true" ma:sspId="78ca830c-a034-4168-b956-d7763e68b615" ma:termSetId="fb0d05d2-464d-47d8-b8c5-88e37d853ee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62AA5D-FBDB-4764-9CC8-AB8C345C9191}"/>
</file>

<file path=customXml/itemProps2.xml><?xml version="1.0" encoding="utf-8"?>
<ds:datastoreItem xmlns:ds="http://schemas.openxmlformats.org/officeDocument/2006/customXml" ds:itemID="{51945F65-97EB-441C-8DD4-0A22E5AFCA3A}"/>
</file>

<file path=customXml/itemProps3.xml><?xml version="1.0" encoding="utf-8"?>
<ds:datastoreItem xmlns:ds="http://schemas.openxmlformats.org/officeDocument/2006/customXml" ds:itemID="{81BF2CE7-53EE-4BDC-833C-28760B41A646}"/>
</file>

<file path=customXml/itemProps4.xml><?xml version="1.0" encoding="utf-8"?>
<ds:datastoreItem xmlns:ds="http://schemas.openxmlformats.org/officeDocument/2006/customXml" ds:itemID="{FDB6C72B-A5F4-42C2-92A1-62C345E675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Ankur Dass</dc:creator>
  <cp:keywords/>
  <dc:description/>
  <cp:lastModifiedBy/>
  <cp:revision/>
  <dcterms:created xsi:type="dcterms:W3CDTF">2024-02-28T15:13:22Z</dcterms:created>
  <dcterms:modified xsi:type="dcterms:W3CDTF">2025-08-25T21:10:21Z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0x010100510ED7DDF0B7174EA8E5395FB52A065300902EC04C411FA54EA9B4578E3207F3B1</vt:lpwstr>
  </property>
  <property fmtid="{D5CDD505-2E9C-101B-9397-08002B2CF9AE}" pid="3" name="Technology">
    <vt:lpwstr>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vt:lpwstr>
  </property>
  <property fmtid="{D5CDD505-2E9C-101B-9397-08002B2CF9AE}" pid="4" name="Countries Impacted">
    <vt:lpwstr>3;#United States|e78c81d2-f77a-4423-bced-88c0de1115e6</vt:lpwstr>
  </property>
  <property fmtid="{D5CDD505-2E9C-101B-9397-08002B2CF9AE}" pid="5" name="MediaServiceImageTags">
    <vt:lpwstr/>
  </property>
  <property fmtid="{D5CDD505-2E9C-101B-9397-08002B2CF9AE}" pid="6" name="lcf76f155ced4ddcb4097134ff3c332f">
    <vt:lpwstr/>
  </property>
  <property fmtid="{D5CDD505-2E9C-101B-9397-08002B2CF9AE}" pid="7" name="Document Status">
    <vt:lpwstr>1;#Draft|1196e416-c1e2-46e4-892a-39f21fb650b4</vt:lpwstr>
  </property>
  <property fmtid="{D5CDD505-2E9C-101B-9397-08002B2CF9AE}" pid="8" name="Program">
    <vt:lpwstr>6;#Climate Intelligence|a315e826-51a4-44c5-84ca-6e423461dc3a</vt:lpwstr>
  </property>
  <property fmtid="{D5CDD505-2E9C-101B-9397-08002B2CF9AE}" pid="9" name="Initiative">
    <vt:lpwstr>4;#CIP - Supply Chain Carbon Accounting and Scope 3 Emissions|bceaded6-15b3-4c85-9101-7683e099aa16</vt:lpwstr>
  </property>
  <property fmtid="{D5CDD505-2E9C-101B-9397-08002B2CF9AE}" pid="10" name="Legal Designation">
    <vt:lpwstr>5;#Confidential - project team use only|54d3cecb-33d6-4e58-8a62-4705f8ce86d9</vt:lpwstr>
  </property>
  <property fmtid="{D5CDD505-2E9C-101B-9397-08002B2CF9AE}" pid="11" name="Document_x0020_Status">
    <vt:lpwstr>1;#Draft|1196e416-c1e2-46e4-892a-39f21fb650b4</vt:lpwstr>
  </property>
  <property fmtid="{D5CDD505-2E9C-101B-9397-08002B2CF9AE}" pid="12" name="Legal_x0020_Designation">
    <vt:lpwstr>5;#Confidential - project team use only|54d3cecb-33d6-4e58-8a62-4705f8ce86d9</vt:lpwstr>
  </property>
  <property fmtid="{D5CDD505-2E9C-101B-9397-08002B2CF9AE}" pid="13" name="Countries_x0020_Impacted">
    <vt:lpwstr>3;#United States|e78c81d2-f77a-4423-bced-88c0de1115e6</vt:lpwstr>
  </property>
</Properties>
</file>