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14"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rockmtnins.sharepoint.com/sites/RMIInternalGUIC/Shared Documents/0. Country Implementation/Nigeria U-DERs/6. Product Development/Component 1/Draft resources to share with DisCos/REG/"/>
    </mc:Choice>
  </mc:AlternateContent>
  <xr:revisionPtr revIDLastSave="0" documentId="8_{D54C87A0-6CE0-4AE8-8548-77326B60AA7C}" xr6:coauthVersionLast="47" xr6:coauthVersionMax="47" xr10:uidLastSave="{00000000-0000-0000-0000-000000000000}"/>
  <bookViews>
    <workbookView xWindow="-28920" yWindow="-120" windowWidth="29040" windowHeight="16440" tabRatio="834" xr2:uid="{9C8F4A12-A5CF-4304-8210-A9D29C1933EA}"/>
  </bookViews>
  <sheets>
    <sheet name="User Guide" sheetId="8" r:id="rId1"/>
    <sheet name="Fixed Inputs" sheetId="1" r:id="rId2"/>
    <sheet name="Variable Inputs" sheetId="9" r:id="rId3"/>
    <sheet name="CAPEX Breakdown" sheetId="12" r:id="rId4"/>
    <sheet name="Developer Calculations" sheetId="18" r:id="rId5"/>
    <sheet name="DisCo Calculations" sheetId="6" r:id="rId6"/>
    <sheet name="Payment Waterfall " sheetId="13" r:id="rId7"/>
  </sheets>
  <definedNames>
    <definedName name="IRR_Target">'Fixed Inputs'!$F$7</definedName>
    <definedName name="Project_IRR" localSheetId="4">'Developer Calculations'!$D$96</definedName>
    <definedName name="REG_Tariff">'Fixed Inputs'!$F$26</definedName>
  </definedNames>
  <calcPr calcId="191028"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12" l="1"/>
  <c r="F76" i="1"/>
  <c r="E24" i="12"/>
  <c r="E23" i="12"/>
  <c r="F75" i="1"/>
  <c r="I225" i="18"/>
  <c r="I172" i="18"/>
  <c r="I178" i="18" s="1"/>
  <c r="I186" i="18"/>
  <c r="I187" i="18" s="1"/>
  <c r="J185" i="18" s="1"/>
  <c r="J189" i="18" s="1"/>
  <c r="I38" i="18"/>
  <c r="I32" i="18"/>
  <c r="I182" i="18"/>
  <c r="I200" i="18"/>
  <c r="I33" i="18"/>
  <c r="I39" i="18"/>
  <c r="I196" i="18"/>
  <c r="I214" i="18"/>
  <c r="J214" i="18" s="1"/>
  <c r="I40" i="18"/>
  <c r="I34" i="18"/>
  <c r="E12" i="12"/>
  <c r="F73" i="1"/>
  <c r="I210" i="18"/>
  <c r="I230" i="18"/>
  <c r="I231" i="18" s="1"/>
  <c r="I235" i="18" s="1"/>
  <c r="J32" i="18"/>
  <c r="J38" i="18"/>
  <c r="J182" i="18"/>
  <c r="J33" i="18"/>
  <c r="J39" i="18"/>
  <c r="J196" i="18"/>
  <c r="J34" i="18"/>
  <c r="J40" i="18"/>
  <c r="J210" i="18"/>
  <c r="K32" i="18"/>
  <c r="K38" i="18"/>
  <c r="K182" i="18"/>
  <c r="K33" i="18"/>
  <c r="K39" i="18"/>
  <c r="K196" i="18"/>
  <c r="K34" i="18"/>
  <c r="K40" i="18"/>
  <c r="K210" i="18"/>
  <c r="L32" i="18"/>
  <c r="L38" i="18"/>
  <c r="L182" i="18"/>
  <c r="L33" i="18"/>
  <c r="L39" i="18"/>
  <c r="L196" i="18"/>
  <c r="L34" i="18"/>
  <c r="L40" i="18"/>
  <c r="L210" i="18"/>
  <c r="M32" i="18"/>
  <c r="M38" i="18"/>
  <c r="M182" i="18"/>
  <c r="M33" i="18"/>
  <c r="M39" i="18"/>
  <c r="M196" i="18"/>
  <c r="M34" i="18"/>
  <c r="M40" i="18"/>
  <c r="M210" i="18"/>
  <c r="N32" i="18"/>
  <c r="N38" i="18"/>
  <c r="N182" i="18"/>
  <c r="N33" i="18"/>
  <c r="N39" i="18"/>
  <c r="N196" i="18"/>
  <c r="N34" i="18"/>
  <c r="N40" i="18"/>
  <c r="N210" i="18"/>
  <c r="O32" i="18"/>
  <c r="O38" i="18"/>
  <c r="O182" i="18"/>
  <c r="O33" i="18"/>
  <c r="O39" i="18"/>
  <c r="O196" i="18"/>
  <c r="O34" i="18"/>
  <c r="O40" i="18"/>
  <c r="O210" i="18"/>
  <c r="P32" i="18"/>
  <c r="P38" i="18"/>
  <c r="P182" i="18"/>
  <c r="P33" i="18"/>
  <c r="P39" i="18"/>
  <c r="P196" i="18"/>
  <c r="P34" i="18"/>
  <c r="P40" i="18"/>
  <c r="P210" i="18"/>
  <c r="Q32" i="18"/>
  <c r="Q38" i="18"/>
  <c r="Q182" i="18"/>
  <c r="Q33" i="18"/>
  <c r="Q39" i="18"/>
  <c r="Q196" i="18"/>
  <c r="Q34" i="18"/>
  <c r="Q40" i="18"/>
  <c r="Q210" i="18"/>
  <c r="R32" i="18"/>
  <c r="R38" i="18"/>
  <c r="R182" i="18"/>
  <c r="R33" i="18"/>
  <c r="R39" i="18"/>
  <c r="R196" i="18"/>
  <c r="R34" i="18"/>
  <c r="R40" i="18"/>
  <c r="R210" i="18"/>
  <c r="S32" i="18"/>
  <c r="S38" i="18"/>
  <c r="S182" i="18"/>
  <c r="S33" i="18"/>
  <c r="S39" i="18"/>
  <c r="S196" i="18"/>
  <c r="S34" i="18"/>
  <c r="S40" i="18"/>
  <c r="S210" i="18"/>
  <c r="T32" i="18"/>
  <c r="T38" i="18"/>
  <c r="T182" i="18"/>
  <c r="T33" i="18"/>
  <c r="T39" i="18"/>
  <c r="T196" i="18"/>
  <c r="T34" i="18"/>
  <c r="T40" i="18"/>
  <c r="T210" i="18"/>
  <c r="U32" i="18"/>
  <c r="U38" i="18"/>
  <c r="U182" i="18"/>
  <c r="U33" i="18"/>
  <c r="U39" i="18"/>
  <c r="U196" i="18"/>
  <c r="U34" i="18"/>
  <c r="U40" i="18"/>
  <c r="U210" i="18"/>
  <c r="V32" i="18"/>
  <c r="V38" i="18"/>
  <c r="V182" i="18"/>
  <c r="V33" i="18"/>
  <c r="V39" i="18"/>
  <c r="V196" i="18"/>
  <c r="V34" i="18"/>
  <c r="V40" i="18"/>
  <c r="V210" i="18"/>
  <c r="W32" i="18"/>
  <c r="W38" i="18"/>
  <c r="W182" i="18"/>
  <c r="W33" i="18"/>
  <c r="W39" i="18"/>
  <c r="W196" i="18"/>
  <c r="W34" i="18"/>
  <c r="W40" i="18"/>
  <c r="W210" i="18"/>
  <c r="X32" i="18"/>
  <c r="X38" i="18"/>
  <c r="X182" i="18"/>
  <c r="X33" i="18"/>
  <c r="X39" i="18"/>
  <c r="X196" i="18"/>
  <c r="X34" i="18"/>
  <c r="X40" i="18"/>
  <c r="X210" i="18"/>
  <c r="Y32" i="18"/>
  <c r="Y38" i="18"/>
  <c r="Y182" i="18"/>
  <c r="Y33" i="18"/>
  <c r="Y39" i="18"/>
  <c r="Y196" i="18"/>
  <c r="Y34" i="18"/>
  <c r="Y40" i="18"/>
  <c r="Y210" i="18"/>
  <c r="Z32" i="18"/>
  <c r="Z38" i="18"/>
  <c r="Z182" i="18"/>
  <c r="Z33" i="18"/>
  <c r="Z39" i="18"/>
  <c r="Z196" i="18"/>
  <c r="Z34" i="18"/>
  <c r="Z40" i="18"/>
  <c r="Z210" i="18"/>
  <c r="AA32" i="18"/>
  <c r="AA38" i="18"/>
  <c r="AA182" i="18"/>
  <c r="AA33" i="18"/>
  <c r="AA39" i="18"/>
  <c r="AA196" i="18"/>
  <c r="AA34" i="18"/>
  <c r="AA40" i="18"/>
  <c r="AA210" i="18"/>
  <c r="AB32" i="18"/>
  <c r="AB38" i="18"/>
  <c r="AB182" i="18"/>
  <c r="AB33" i="18"/>
  <c r="AB39" i="18"/>
  <c r="AB196" i="18"/>
  <c r="AB34" i="18"/>
  <c r="AB40" i="18"/>
  <c r="AB210" i="18"/>
  <c r="AC32" i="18"/>
  <c r="AC38" i="18"/>
  <c r="AC182" i="18"/>
  <c r="AC33" i="18"/>
  <c r="AC39" i="18"/>
  <c r="AC196" i="18"/>
  <c r="AC34" i="18"/>
  <c r="AC40" i="18"/>
  <c r="AC210" i="18"/>
  <c r="AD32" i="18"/>
  <c r="AD182" i="18"/>
  <c r="AD33" i="18"/>
  <c r="AD196" i="18"/>
  <c r="AD34" i="18"/>
  <c r="AD210" i="18"/>
  <c r="AE32" i="18"/>
  <c r="AE182" i="18"/>
  <c r="AE33" i="18"/>
  <c r="AE196" i="18"/>
  <c r="AE34" i="18"/>
  <c r="AE210" i="18"/>
  <c r="AF32" i="18"/>
  <c r="AF182" i="18"/>
  <c r="AF33" i="18"/>
  <c r="AF196" i="18"/>
  <c r="AF34" i="18"/>
  <c r="AF210" i="18"/>
  <c r="AG32" i="18"/>
  <c r="AG182" i="18"/>
  <c r="AG33" i="18"/>
  <c r="AG196" i="18"/>
  <c r="AG34" i="18"/>
  <c r="AG210" i="18"/>
  <c r="AH32" i="18"/>
  <c r="AH182" i="18"/>
  <c r="AH33" i="18"/>
  <c r="AH196" i="18"/>
  <c r="AH34" i="18"/>
  <c r="AH210" i="18"/>
  <c r="AI32" i="18"/>
  <c r="AI182" i="18"/>
  <c r="AI33" i="18"/>
  <c r="AI196" i="18"/>
  <c r="AI34" i="18"/>
  <c r="AI210" i="18"/>
  <c r="AJ32" i="18"/>
  <c r="AJ182" i="18"/>
  <c r="AJ33" i="18"/>
  <c r="AJ196" i="18"/>
  <c r="AJ34" i="18"/>
  <c r="AJ210" i="18"/>
  <c r="AK32" i="18"/>
  <c r="AK182" i="18"/>
  <c r="AK33" i="18"/>
  <c r="AK196" i="18"/>
  <c r="AK34" i="18"/>
  <c r="AK210" i="18"/>
  <c r="AL32" i="18"/>
  <c r="AL182" i="18"/>
  <c r="AL33" i="18"/>
  <c r="AL196" i="18"/>
  <c r="AL34" i="18"/>
  <c r="AL210" i="18"/>
  <c r="AM33" i="18"/>
  <c r="AM196" i="18"/>
  <c r="F72" i="1"/>
  <c r="F71" i="1"/>
  <c r="I3" i="18"/>
  <c r="I3" i="9"/>
  <c r="I163" i="18"/>
  <c r="I27" i="18"/>
  <c r="I6" i="18"/>
  <c r="I195" i="18"/>
  <c r="I25" i="18"/>
  <c r="I31" i="18"/>
  <c r="I167" i="18"/>
  <c r="I26" i="18"/>
  <c r="I28" i="18"/>
  <c r="J3" i="18"/>
  <c r="J3" i="9"/>
  <c r="J163" i="18"/>
  <c r="J25" i="18"/>
  <c r="J6" i="18"/>
  <c r="J31" i="18"/>
  <c r="J167" i="18"/>
  <c r="J26" i="18"/>
  <c r="J28" i="18"/>
  <c r="J225" i="18"/>
  <c r="K3" i="18"/>
  <c r="K3" i="9"/>
  <c r="K163" i="18"/>
  <c r="K25" i="18"/>
  <c r="K6" i="18"/>
  <c r="K31" i="18"/>
  <c r="K167" i="18"/>
  <c r="K26" i="18"/>
  <c r="K28" i="18"/>
  <c r="K225" i="18"/>
  <c r="L3" i="18"/>
  <c r="L3" i="9"/>
  <c r="L163" i="18"/>
  <c r="L25" i="18"/>
  <c r="L6" i="18"/>
  <c r="L31" i="18"/>
  <c r="L167" i="18"/>
  <c r="L26" i="18"/>
  <c r="L28" i="18"/>
  <c r="L225" i="18"/>
  <c r="M3" i="18"/>
  <c r="M3" i="9"/>
  <c r="M163" i="18"/>
  <c r="M25" i="18"/>
  <c r="M6" i="18"/>
  <c r="M31" i="18"/>
  <c r="M167" i="18"/>
  <c r="M26" i="18"/>
  <c r="M28" i="18"/>
  <c r="M225" i="18"/>
  <c r="N3" i="18"/>
  <c r="N3" i="9"/>
  <c r="N163" i="18"/>
  <c r="N25" i="18"/>
  <c r="N6" i="18"/>
  <c r="N31" i="18"/>
  <c r="N167" i="18"/>
  <c r="N26" i="18"/>
  <c r="N28" i="18"/>
  <c r="N225" i="18"/>
  <c r="O3" i="18"/>
  <c r="O3" i="9"/>
  <c r="O163" i="18"/>
  <c r="O25" i="18"/>
  <c r="O6" i="18"/>
  <c r="O31" i="18"/>
  <c r="O167" i="18"/>
  <c r="O26" i="18"/>
  <c r="O28" i="18"/>
  <c r="O225" i="18"/>
  <c r="P3" i="18"/>
  <c r="P3" i="9"/>
  <c r="P163" i="18"/>
  <c r="P25" i="18"/>
  <c r="P6" i="18"/>
  <c r="P31" i="18"/>
  <c r="P167" i="18"/>
  <c r="P26" i="18"/>
  <c r="P28" i="18"/>
  <c r="P225" i="18"/>
  <c r="Q3" i="18"/>
  <c r="Q3" i="9"/>
  <c r="Q163" i="18"/>
  <c r="Q25" i="18"/>
  <c r="Q6" i="18"/>
  <c r="Q31" i="18"/>
  <c r="Q167" i="18"/>
  <c r="Q26" i="18"/>
  <c r="Q28" i="18"/>
  <c r="Q225" i="18"/>
  <c r="R3" i="18"/>
  <c r="R3" i="9"/>
  <c r="R163" i="18"/>
  <c r="R25" i="18"/>
  <c r="R6" i="18"/>
  <c r="R31" i="18"/>
  <c r="R167" i="18"/>
  <c r="R26" i="18"/>
  <c r="R28" i="18"/>
  <c r="R225" i="18"/>
  <c r="S3" i="18"/>
  <c r="S3" i="9"/>
  <c r="S163" i="18"/>
  <c r="S25" i="18"/>
  <c r="S6" i="18"/>
  <c r="S31" i="18"/>
  <c r="S167" i="18"/>
  <c r="S26" i="18"/>
  <c r="S28" i="18"/>
  <c r="S225" i="18"/>
  <c r="T3" i="18"/>
  <c r="T3" i="9"/>
  <c r="T163" i="18"/>
  <c r="T25" i="18"/>
  <c r="T6" i="18"/>
  <c r="T31" i="18"/>
  <c r="T167" i="18"/>
  <c r="T26" i="18"/>
  <c r="T28" i="18"/>
  <c r="T225" i="18"/>
  <c r="U3" i="18"/>
  <c r="U3" i="9"/>
  <c r="U163" i="18"/>
  <c r="U25" i="18"/>
  <c r="U6" i="18"/>
  <c r="U31" i="18"/>
  <c r="U167" i="18"/>
  <c r="U26" i="18"/>
  <c r="U28" i="18"/>
  <c r="U225" i="18"/>
  <c r="V3" i="18"/>
  <c r="V3" i="9"/>
  <c r="V163" i="18"/>
  <c r="V25" i="18"/>
  <c r="V6" i="18"/>
  <c r="V31" i="18"/>
  <c r="V167" i="18"/>
  <c r="V26" i="18"/>
  <c r="V28" i="18"/>
  <c r="V225" i="18"/>
  <c r="W3" i="18"/>
  <c r="W3" i="9"/>
  <c r="W163" i="18"/>
  <c r="W25" i="18"/>
  <c r="W6" i="18"/>
  <c r="W31" i="18"/>
  <c r="W167" i="18"/>
  <c r="W26" i="18"/>
  <c r="W28" i="18"/>
  <c r="W225" i="18"/>
  <c r="X3" i="18"/>
  <c r="X3" i="9"/>
  <c r="X163" i="18"/>
  <c r="X25" i="18"/>
  <c r="X6" i="18"/>
  <c r="X31" i="18"/>
  <c r="X167" i="18"/>
  <c r="X26" i="18"/>
  <c r="X28" i="18"/>
  <c r="X225" i="18"/>
  <c r="Y3" i="18"/>
  <c r="Y3" i="9"/>
  <c r="Y163" i="18"/>
  <c r="Y25" i="18"/>
  <c r="Y6" i="18"/>
  <c r="Y31" i="18"/>
  <c r="Y167" i="18"/>
  <c r="Y26" i="18"/>
  <c r="Y28" i="18"/>
  <c r="Y225" i="18"/>
  <c r="Z3" i="18"/>
  <c r="Z3" i="9"/>
  <c r="Z163" i="18"/>
  <c r="Z25" i="18"/>
  <c r="Z6" i="18"/>
  <c r="Z31" i="18"/>
  <c r="Z167" i="18"/>
  <c r="Z26" i="18"/>
  <c r="Z28" i="18"/>
  <c r="Z225" i="18"/>
  <c r="AA3" i="18"/>
  <c r="AA3" i="9"/>
  <c r="AA163" i="18"/>
  <c r="AA25" i="18"/>
  <c r="AA6" i="18"/>
  <c r="AA31" i="18"/>
  <c r="AA167" i="18"/>
  <c r="AA26" i="18"/>
  <c r="AA28" i="18"/>
  <c r="AA225" i="18"/>
  <c r="AB3" i="18"/>
  <c r="AB3" i="9"/>
  <c r="AB163" i="18"/>
  <c r="AB25" i="18"/>
  <c r="AB6" i="18"/>
  <c r="AB31" i="18"/>
  <c r="AB167" i="18"/>
  <c r="AB26" i="18"/>
  <c r="AB28" i="18"/>
  <c r="AB225" i="18"/>
  <c r="AC3" i="18"/>
  <c r="AC3" i="9"/>
  <c r="AC163" i="18"/>
  <c r="AC25" i="18"/>
  <c r="AC6" i="18"/>
  <c r="AC31" i="18"/>
  <c r="AC167" i="18"/>
  <c r="AC26" i="18"/>
  <c r="AC28" i="18"/>
  <c r="AC225" i="18"/>
  <c r="AD3" i="18"/>
  <c r="AD3" i="9"/>
  <c r="AD163" i="18"/>
  <c r="AD25" i="18"/>
  <c r="AD6" i="18"/>
  <c r="AD31" i="18"/>
  <c r="AD167" i="18"/>
  <c r="AD26" i="18"/>
  <c r="AD28" i="18"/>
  <c r="AD225" i="18"/>
  <c r="AE3" i="18"/>
  <c r="AE3" i="9"/>
  <c r="AE163" i="18"/>
  <c r="AE25" i="18"/>
  <c r="AE6" i="18"/>
  <c r="AE31" i="18"/>
  <c r="AE167" i="18"/>
  <c r="AE26" i="18"/>
  <c r="AE28" i="18"/>
  <c r="AE225" i="18"/>
  <c r="AF3" i="18"/>
  <c r="AF3" i="9"/>
  <c r="AF163" i="18"/>
  <c r="AF25" i="18"/>
  <c r="AF6" i="18"/>
  <c r="AF31" i="18"/>
  <c r="AF167" i="18"/>
  <c r="AF26" i="18"/>
  <c r="AF28" i="18"/>
  <c r="AF225" i="18"/>
  <c r="AG3" i="18"/>
  <c r="AG3" i="9"/>
  <c r="AG163" i="18"/>
  <c r="AG25" i="18"/>
  <c r="AG6" i="18"/>
  <c r="AG31" i="18"/>
  <c r="AG167" i="18"/>
  <c r="AG26" i="18"/>
  <c r="AG28" i="18"/>
  <c r="AG225" i="18"/>
  <c r="AH3" i="18"/>
  <c r="AH3" i="9"/>
  <c r="AH163" i="18"/>
  <c r="AH25" i="18"/>
  <c r="AH6" i="18"/>
  <c r="AH31" i="18"/>
  <c r="AH167" i="18"/>
  <c r="AH26" i="18"/>
  <c r="AH28" i="18"/>
  <c r="AH225" i="18"/>
  <c r="AI3" i="18"/>
  <c r="AI3" i="9"/>
  <c r="AI163" i="18"/>
  <c r="AI25" i="18"/>
  <c r="AI6" i="18"/>
  <c r="AI31" i="18"/>
  <c r="AI167" i="18"/>
  <c r="AI26" i="18"/>
  <c r="AI28" i="18"/>
  <c r="AI225" i="18"/>
  <c r="AJ3" i="18"/>
  <c r="AJ3" i="9"/>
  <c r="AJ163" i="18"/>
  <c r="AJ25" i="18"/>
  <c r="AJ6" i="18"/>
  <c r="AJ31" i="18"/>
  <c r="AJ167" i="18"/>
  <c r="AJ26" i="18"/>
  <c r="AJ28" i="18"/>
  <c r="AJ225" i="18"/>
  <c r="AK3" i="18"/>
  <c r="AK3" i="9"/>
  <c r="AK163" i="18"/>
  <c r="AK25" i="18"/>
  <c r="AK6" i="18"/>
  <c r="AK31" i="18"/>
  <c r="AK167" i="18"/>
  <c r="AK26" i="18"/>
  <c r="AK28" i="18"/>
  <c r="AK225" i="18"/>
  <c r="AL3" i="18"/>
  <c r="AL3" i="9"/>
  <c r="AL163" i="18"/>
  <c r="AL25" i="18"/>
  <c r="AL6" i="18"/>
  <c r="AL31" i="18"/>
  <c r="AL167" i="18"/>
  <c r="AL26" i="18"/>
  <c r="AL28" i="18"/>
  <c r="AL225" i="18"/>
  <c r="I37" i="18"/>
  <c r="J37" i="18"/>
  <c r="K37" i="18"/>
  <c r="L37" i="18"/>
  <c r="M37" i="18"/>
  <c r="N37" i="18"/>
  <c r="O37" i="18"/>
  <c r="P37" i="18"/>
  <c r="Q37" i="18"/>
  <c r="R37" i="18"/>
  <c r="S37" i="18"/>
  <c r="T37" i="18"/>
  <c r="U37" i="18"/>
  <c r="V37" i="18"/>
  <c r="W37" i="18"/>
  <c r="X37" i="18"/>
  <c r="Y37" i="18"/>
  <c r="Z37" i="18"/>
  <c r="AA37" i="18"/>
  <c r="AB37" i="18"/>
  <c r="AC37" i="18"/>
  <c r="AD37" i="18"/>
  <c r="AD38" i="18"/>
  <c r="AD40" i="18"/>
  <c r="AE37" i="18"/>
  <c r="AE38" i="18"/>
  <c r="AE40" i="18"/>
  <c r="AF37" i="18"/>
  <c r="AF38" i="18"/>
  <c r="AF40" i="18"/>
  <c r="AG37" i="18"/>
  <c r="AG38" i="18"/>
  <c r="AG40" i="18"/>
  <c r="AH37" i="18"/>
  <c r="AH38" i="18"/>
  <c r="AH40" i="18"/>
  <c r="AI37" i="18"/>
  <c r="AI38" i="18"/>
  <c r="AI40" i="18"/>
  <c r="AJ37" i="18"/>
  <c r="AJ38" i="18"/>
  <c r="AJ40" i="18"/>
  <c r="AK37" i="18"/>
  <c r="AK38" i="18"/>
  <c r="AK40" i="18"/>
  <c r="AL37" i="18"/>
  <c r="AL38" i="18"/>
  <c r="AL40" i="18"/>
  <c r="I120" i="18"/>
  <c r="I119" i="18"/>
  <c r="I122" i="18" s="1"/>
  <c r="F70" i="1"/>
  <c r="E16" i="12"/>
  <c r="F74" i="1"/>
  <c r="F77" i="1"/>
  <c r="F78" i="1"/>
  <c r="F79" i="1"/>
  <c r="F31" i="1"/>
  <c r="F35" i="1"/>
  <c r="I136" i="18"/>
  <c r="I135" i="18"/>
  <c r="F43" i="1"/>
  <c r="I138" i="18"/>
  <c r="I142" i="18"/>
  <c r="I17" i="9"/>
  <c r="I10" i="18"/>
  <c r="F27" i="1"/>
  <c r="I20" i="18"/>
  <c r="I7" i="9"/>
  <c r="I8" i="9"/>
  <c r="I11" i="18"/>
  <c r="I21" i="18"/>
  <c r="J120" i="18"/>
  <c r="J119" i="18"/>
  <c r="I123" i="18"/>
  <c r="J136" i="18"/>
  <c r="J135" i="18"/>
  <c r="I139" i="18"/>
  <c r="I140" i="18"/>
  <c r="J138" i="18"/>
  <c r="J142" i="18"/>
  <c r="J27" i="18"/>
  <c r="J17" i="9"/>
  <c r="J10" i="18"/>
  <c r="J20" i="18"/>
  <c r="J7" i="9"/>
  <c r="J8" i="9"/>
  <c r="J11" i="18"/>
  <c r="J21" i="18"/>
  <c r="K120" i="18"/>
  <c r="K119" i="18"/>
  <c r="J123" i="18"/>
  <c r="K136" i="18"/>
  <c r="K135" i="18"/>
  <c r="J139" i="18"/>
  <c r="J140" i="18"/>
  <c r="K138" i="18"/>
  <c r="K142" i="18"/>
  <c r="K27" i="18"/>
  <c r="K17" i="9"/>
  <c r="K10" i="18"/>
  <c r="K20" i="18"/>
  <c r="K7" i="9"/>
  <c r="K8" i="9"/>
  <c r="K11" i="18"/>
  <c r="K21" i="18"/>
  <c r="L120" i="18"/>
  <c r="L119" i="18"/>
  <c r="K123" i="18"/>
  <c r="L136" i="18"/>
  <c r="L135" i="18"/>
  <c r="K139" i="18"/>
  <c r="K140" i="18"/>
  <c r="L138" i="18"/>
  <c r="L142" i="18"/>
  <c r="L27" i="18"/>
  <c r="L17" i="9"/>
  <c r="L10" i="18"/>
  <c r="L20" i="18"/>
  <c r="L7" i="9"/>
  <c r="L8" i="9"/>
  <c r="L11" i="18"/>
  <c r="L21" i="18"/>
  <c r="M120" i="18"/>
  <c r="M119" i="18"/>
  <c r="L123" i="18"/>
  <c r="M136" i="18"/>
  <c r="M135" i="18"/>
  <c r="L139" i="18"/>
  <c r="L140" i="18"/>
  <c r="M138" i="18"/>
  <c r="M142" i="18"/>
  <c r="M27" i="18"/>
  <c r="M17" i="9"/>
  <c r="M10" i="18"/>
  <c r="M20" i="18"/>
  <c r="M7" i="9"/>
  <c r="M8" i="9"/>
  <c r="M11" i="18"/>
  <c r="M21" i="18"/>
  <c r="N120" i="18"/>
  <c r="N119" i="18"/>
  <c r="M123" i="18"/>
  <c r="N136" i="18"/>
  <c r="N135" i="18"/>
  <c r="M139" i="18"/>
  <c r="M140" i="18"/>
  <c r="N138" i="18"/>
  <c r="N142" i="18"/>
  <c r="N27" i="18"/>
  <c r="N17" i="9"/>
  <c r="N10" i="18"/>
  <c r="N20" i="18"/>
  <c r="N7" i="9"/>
  <c r="N8" i="9"/>
  <c r="N11" i="18"/>
  <c r="N21" i="18"/>
  <c r="O120" i="18"/>
  <c r="O119" i="18"/>
  <c r="N123" i="18"/>
  <c r="O136" i="18"/>
  <c r="O135" i="18"/>
  <c r="N139" i="18"/>
  <c r="N140" i="18"/>
  <c r="O138" i="18"/>
  <c r="O142" i="18"/>
  <c r="O27" i="18"/>
  <c r="O17" i="9"/>
  <c r="O10" i="18"/>
  <c r="O20" i="18"/>
  <c r="O7" i="9"/>
  <c r="O8" i="9"/>
  <c r="O11" i="18"/>
  <c r="O21" i="18"/>
  <c r="P120" i="18"/>
  <c r="P119" i="18"/>
  <c r="O123" i="18"/>
  <c r="P136" i="18"/>
  <c r="P135" i="18"/>
  <c r="O139" i="18"/>
  <c r="O140" i="18"/>
  <c r="P138" i="18"/>
  <c r="P142" i="18"/>
  <c r="P27" i="18"/>
  <c r="P17" i="9"/>
  <c r="P10" i="18"/>
  <c r="P20" i="18"/>
  <c r="P7" i="9"/>
  <c r="P8" i="9"/>
  <c r="P11" i="18"/>
  <c r="P21" i="18"/>
  <c r="Q120" i="18"/>
  <c r="Q119" i="18"/>
  <c r="P123" i="18"/>
  <c r="Q136" i="18"/>
  <c r="Q135" i="18"/>
  <c r="P139" i="18"/>
  <c r="P140" i="18"/>
  <c r="Q138" i="18"/>
  <c r="Q142" i="18"/>
  <c r="Q27" i="18"/>
  <c r="Q17" i="9"/>
  <c r="Q10" i="18"/>
  <c r="Q20" i="18"/>
  <c r="Q7" i="9"/>
  <c r="Q8" i="9"/>
  <c r="Q11" i="18"/>
  <c r="Q21" i="18"/>
  <c r="R120" i="18"/>
  <c r="R119" i="18"/>
  <c r="Q123" i="18"/>
  <c r="R136" i="18"/>
  <c r="R135" i="18"/>
  <c r="Q139" i="18"/>
  <c r="Q140" i="18"/>
  <c r="R138" i="18"/>
  <c r="R142" i="18"/>
  <c r="R27" i="18"/>
  <c r="R17" i="9"/>
  <c r="R10" i="18"/>
  <c r="R20" i="18"/>
  <c r="R7" i="9"/>
  <c r="R8" i="9"/>
  <c r="R11" i="18"/>
  <c r="R21" i="18"/>
  <c r="S120" i="18"/>
  <c r="S119" i="18"/>
  <c r="R123" i="18"/>
  <c r="S136" i="18"/>
  <c r="S135" i="18"/>
  <c r="R139" i="18"/>
  <c r="R140" i="18"/>
  <c r="S138" i="18"/>
  <c r="S142" i="18"/>
  <c r="S27" i="18"/>
  <c r="S17" i="9"/>
  <c r="S10" i="18"/>
  <c r="S20" i="18"/>
  <c r="S7" i="9"/>
  <c r="S8" i="9"/>
  <c r="S11" i="18"/>
  <c r="S21" i="18"/>
  <c r="T120" i="18"/>
  <c r="T119" i="18"/>
  <c r="S123" i="18"/>
  <c r="T136" i="18"/>
  <c r="T135" i="18"/>
  <c r="S139" i="18"/>
  <c r="S140" i="18"/>
  <c r="T138" i="18"/>
  <c r="T142" i="18"/>
  <c r="T27" i="18"/>
  <c r="T17" i="9"/>
  <c r="T10" i="18"/>
  <c r="T20" i="18"/>
  <c r="T7" i="9"/>
  <c r="T8" i="9"/>
  <c r="T11" i="18"/>
  <c r="T21" i="18"/>
  <c r="U120" i="18"/>
  <c r="U119" i="18"/>
  <c r="T123" i="18"/>
  <c r="U136" i="18"/>
  <c r="U135" i="18"/>
  <c r="T139" i="18"/>
  <c r="T140" i="18"/>
  <c r="U138" i="18"/>
  <c r="U142" i="18"/>
  <c r="U27" i="18"/>
  <c r="U17" i="9"/>
  <c r="U10" i="18"/>
  <c r="U20" i="18"/>
  <c r="U7" i="9"/>
  <c r="U8" i="9"/>
  <c r="U11" i="18"/>
  <c r="U21" i="18"/>
  <c r="V120" i="18"/>
  <c r="V119" i="18"/>
  <c r="U123" i="18"/>
  <c r="V136" i="18"/>
  <c r="V135" i="18"/>
  <c r="U139" i="18"/>
  <c r="U140" i="18"/>
  <c r="V138" i="18"/>
  <c r="V142" i="18"/>
  <c r="V27" i="18"/>
  <c r="V17" i="9"/>
  <c r="V10" i="18"/>
  <c r="V20" i="18"/>
  <c r="V7" i="9"/>
  <c r="V8" i="9"/>
  <c r="V11" i="18"/>
  <c r="V21" i="18"/>
  <c r="W120" i="18"/>
  <c r="W119" i="18"/>
  <c r="V123" i="18"/>
  <c r="W136" i="18"/>
  <c r="W135" i="18"/>
  <c r="V139" i="18"/>
  <c r="V140" i="18"/>
  <c r="W138" i="18"/>
  <c r="W142" i="18"/>
  <c r="W27" i="18"/>
  <c r="W17" i="9"/>
  <c r="W10" i="18"/>
  <c r="W20" i="18"/>
  <c r="W7" i="9"/>
  <c r="W8" i="9"/>
  <c r="W11" i="18"/>
  <c r="W21" i="18"/>
  <c r="X120" i="18"/>
  <c r="X119" i="18"/>
  <c r="W123" i="18"/>
  <c r="X136" i="18"/>
  <c r="X135" i="18"/>
  <c r="W139" i="18"/>
  <c r="W140" i="18"/>
  <c r="X138" i="18"/>
  <c r="X142" i="18"/>
  <c r="X27" i="18"/>
  <c r="X17" i="9"/>
  <c r="X10" i="18"/>
  <c r="X20" i="18"/>
  <c r="X7" i="9"/>
  <c r="X8" i="9"/>
  <c r="X11" i="18"/>
  <c r="X21" i="18"/>
  <c r="Y120" i="18"/>
  <c r="Y119" i="18"/>
  <c r="X123" i="18"/>
  <c r="Y136" i="18"/>
  <c r="Y135" i="18"/>
  <c r="X139" i="18"/>
  <c r="X140" i="18"/>
  <c r="Y138" i="18"/>
  <c r="Y142" i="18"/>
  <c r="Y27" i="18"/>
  <c r="Y17" i="9"/>
  <c r="Y10" i="18"/>
  <c r="Y20" i="18"/>
  <c r="Y7" i="9"/>
  <c r="Y8" i="9"/>
  <c r="Y11" i="18"/>
  <c r="Y21" i="18"/>
  <c r="Z120" i="18"/>
  <c r="Z119" i="18"/>
  <c r="Y123" i="18"/>
  <c r="Z136" i="18"/>
  <c r="Z135" i="18"/>
  <c r="Y139" i="18"/>
  <c r="Y140" i="18"/>
  <c r="Z138" i="18"/>
  <c r="Z142" i="18"/>
  <c r="Z27" i="18"/>
  <c r="Z17" i="9"/>
  <c r="Z10" i="18"/>
  <c r="Z20" i="18"/>
  <c r="Z7" i="9"/>
  <c r="Z8" i="9"/>
  <c r="Z11" i="18"/>
  <c r="Z21" i="18"/>
  <c r="AA120" i="18"/>
  <c r="AA119" i="18"/>
  <c r="Z123" i="18"/>
  <c r="AA136" i="18"/>
  <c r="AA135" i="18"/>
  <c r="Z139" i="18"/>
  <c r="Z140" i="18"/>
  <c r="AA138" i="18"/>
  <c r="AA142" i="18"/>
  <c r="AA27" i="18"/>
  <c r="AA17" i="9"/>
  <c r="AA10" i="18"/>
  <c r="AA20" i="18"/>
  <c r="AA7" i="9"/>
  <c r="AA8" i="9"/>
  <c r="AA11" i="18"/>
  <c r="AA21" i="18"/>
  <c r="AB120" i="18"/>
  <c r="AB119" i="18"/>
  <c r="AA123" i="18"/>
  <c r="AB136" i="18"/>
  <c r="AB135" i="18"/>
  <c r="AA139" i="18"/>
  <c r="AA140" i="18"/>
  <c r="AB138" i="18"/>
  <c r="AB142" i="18"/>
  <c r="AB27" i="18"/>
  <c r="AB17" i="9"/>
  <c r="AB10" i="18"/>
  <c r="AB20" i="18"/>
  <c r="AB7" i="9"/>
  <c r="AB8" i="9"/>
  <c r="AB11" i="18"/>
  <c r="AB21" i="18"/>
  <c r="AC120" i="18"/>
  <c r="AC119" i="18"/>
  <c r="AB123" i="18"/>
  <c r="AC136" i="18"/>
  <c r="AC135" i="18"/>
  <c r="AB139" i="18"/>
  <c r="AB140" i="18"/>
  <c r="AC138" i="18"/>
  <c r="AC142" i="18"/>
  <c r="AC27" i="18"/>
  <c r="AC17" i="9"/>
  <c r="AC10" i="18"/>
  <c r="AC20" i="18"/>
  <c r="AC7" i="9"/>
  <c r="AC8" i="9"/>
  <c r="AC11" i="18"/>
  <c r="AC21" i="18"/>
  <c r="AD120" i="18"/>
  <c r="AD119" i="18"/>
  <c r="AC123" i="18"/>
  <c r="AD136" i="18"/>
  <c r="AD135" i="18"/>
  <c r="AC139" i="18"/>
  <c r="AC140" i="18"/>
  <c r="AD138" i="18"/>
  <c r="AD142" i="18"/>
  <c r="AD27" i="18"/>
  <c r="AD17" i="9"/>
  <c r="AD10" i="18"/>
  <c r="AD20" i="18"/>
  <c r="AD7" i="9"/>
  <c r="AD8" i="9"/>
  <c r="AD11" i="18"/>
  <c r="AD21" i="18"/>
  <c r="AE120" i="18"/>
  <c r="AE119" i="18"/>
  <c r="AD123" i="18"/>
  <c r="AE136" i="18"/>
  <c r="AE135" i="18"/>
  <c r="AD139" i="18"/>
  <c r="AD140" i="18"/>
  <c r="AE138" i="18"/>
  <c r="AE142" i="18"/>
  <c r="AE27" i="18"/>
  <c r="AE17" i="9"/>
  <c r="AE10" i="18"/>
  <c r="AE20" i="18"/>
  <c r="AE7" i="9"/>
  <c r="AE8" i="9"/>
  <c r="AE11" i="18"/>
  <c r="AE21" i="18"/>
  <c r="AF120" i="18"/>
  <c r="AF119" i="18"/>
  <c r="AE123" i="18"/>
  <c r="AF136" i="18"/>
  <c r="AF135" i="18"/>
  <c r="AE139" i="18"/>
  <c r="AE140" i="18"/>
  <c r="AF138" i="18"/>
  <c r="AF142" i="18"/>
  <c r="AF27" i="18"/>
  <c r="AF17" i="9"/>
  <c r="AF10" i="18"/>
  <c r="AF20" i="18"/>
  <c r="AF7" i="9"/>
  <c r="AF8" i="9"/>
  <c r="AF11" i="18"/>
  <c r="AF21" i="18"/>
  <c r="AG120" i="18"/>
  <c r="AG119" i="18"/>
  <c r="AF123" i="18"/>
  <c r="AG136" i="18"/>
  <c r="AG135" i="18"/>
  <c r="AF139" i="18"/>
  <c r="AF140" i="18"/>
  <c r="AG138" i="18"/>
  <c r="AG142" i="18"/>
  <c r="AG27" i="18"/>
  <c r="AG17" i="9"/>
  <c r="AG10" i="18"/>
  <c r="AG20" i="18"/>
  <c r="AG7" i="9"/>
  <c r="AG8" i="9"/>
  <c r="AG11" i="18"/>
  <c r="AG21" i="18"/>
  <c r="AH120" i="18"/>
  <c r="AH119" i="18"/>
  <c r="AG123" i="18"/>
  <c r="AH136" i="18"/>
  <c r="AH135" i="18"/>
  <c r="AG139" i="18"/>
  <c r="AG140" i="18"/>
  <c r="AH138" i="18"/>
  <c r="AH142" i="18"/>
  <c r="AH27" i="18"/>
  <c r="AH17" i="9"/>
  <c r="AH10" i="18"/>
  <c r="AH20" i="18"/>
  <c r="AH7" i="9"/>
  <c r="AH8" i="9"/>
  <c r="AH11" i="18"/>
  <c r="AH21" i="18"/>
  <c r="AI120" i="18"/>
  <c r="AI119" i="18"/>
  <c r="AH123" i="18"/>
  <c r="AI136" i="18"/>
  <c r="AI135" i="18"/>
  <c r="AH139" i="18"/>
  <c r="AH140" i="18"/>
  <c r="AI138" i="18"/>
  <c r="AI142" i="18"/>
  <c r="AI27" i="18"/>
  <c r="AI17" i="9"/>
  <c r="AI10" i="18"/>
  <c r="AI20" i="18"/>
  <c r="AI7" i="9"/>
  <c r="AI8" i="9"/>
  <c r="AI11" i="18"/>
  <c r="AI21" i="18"/>
  <c r="AJ120" i="18"/>
  <c r="AJ119" i="18"/>
  <c r="AI123" i="18"/>
  <c r="AJ136" i="18"/>
  <c r="AJ135" i="18"/>
  <c r="AI139" i="18"/>
  <c r="AI140" i="18"/>
  <c r="AJ138" i="18"/>
  <c r="AJ142" i="18"/>
  <c r="AJ27" i="18"/>
  <c r="AJ17" i="9"/>
  <c r="AJ10" i="18"/>
  <c r="AJ20" i="18"/>
  <c r="AJ7" i="9"/>
  <c r="AJ8" i="9"/>
  <c r="AJ11" i="18"/>
  <c r="AJ21" i="18"/>
  <c r="AK120" i="18"/>
  <c r="AK119" i="18"/>
  <c r="AJ123" i="18"/>
  <c r="AK136" i="18"/>
  <c r="AK135" i="18"/>
  <c r="AJ139" i="18"/>
  <c r="AJ140" i="18"/>
  <c r="AK138" i="18"/>
  <c r="AK142" i="18"/>
  <c r="AK27" i="18"/>
  <c r="AK17" i="9"/>
  <c r="AK10" i="18"/>
  <c r="AK20" i="18"/>
  <c r="AK7" i="9"/>
  <c r="AK8" i="9"/>
  <c r="AK11" i="18"/>
  <c r="AK21" i="18"/>
  <c r="AL120" i="18"/>
  <c r="AL119" i="18"/>
  <c r="AK123" i="18"/>
  <c r="AL136" i="18"/>
  <c r="AL135" i="18"/>
  <c r="AK139" i="18"/>
  <c r="AK140" i="18"/>
  <c r="AL138" i="18"/>
  <c r="AL142" i="18"/>
  <c r="AL27" i="18"/>
  <c r="AL17" i="9"/>
  <c r="AL10" i="18"/>
  <c r="AL20" i="18"/>
  <c r="AL7" i="9"/>
  <c r="AL8" i="9"/>
  <c r="AL11" i="18"/>
  <c r="AL21" i="18"/>
  <c r="I197" i="18"/>
  <c r="J195" i="18"/>
  <c r="J197" i="18"/>
  <c r="K195" i="18"/>
  <c r="K197" i="18"/>
  <c r="L195" i="18"/>
  <c r="L197" i="18"/>
  <c r="M195" i="18"/>
  <c r="M197" i="18"/>
  <c r="N195" i="18"/>
  <c r="N197" i="18"/>
  <c r="O195" i="18"/>
  <c r="O197" i="18"/>
  <c r="P195" i="18"/>
  <c r="P197" i="18"/>
  <c r="Q195" i="18"/>
  <c r="Q197" i="18"/>
  <c r="R195" i="18"/>
  <c r="R197" i="18"/>
  <c r="S195" i="18"/>
  <c r="S197" i="18"/>
  <c r="T195" i="18"/>
  <c r="T197" i="18"/>
  <c r="U195" i="18"/>
  <c r="U197" i="18"/>
  <c r="V195" i="18"/>
  <c r="V197" i="18"/>
  <c r="W195" i="18"/>
  <c r="W197" i="18"/>
  <c r="X195" i="18"/>
  <c r="X197" i="18"/>
  <c r="Y195" i="18"/>
  <c r="Y197" i="18"/>
  <c r="Z195" i="18"/>
  <c r="Z197" i="18"/>
  <c r="AA195" i="18"/>
  <c r="AA197" i="18"/>
  <c r="AB195" i="18"/>
  <c r="AB197" i="18"/>
  <c r="AC195" i="18"/>
  <c r="AC197" i="18"/>
  <c r="AD195" i="18"/>
  <c r="AD197" i="18"/>
  <c r="AE195" i="18"/>
  <c r="AE197" i="18"/>
  <c r="AF195" i="18"/>
  <c r="AF197" i="18"/>
  <c r="AG195" i="18"/>
  <c r="AG197" i="18"/>
  <c r="AH195" i="18"/>
  <c r="AH197" i="18"/>
  <c r="AI195" i="18"/>
  <c r="AI197" i="18"/>
  <c r="AJ195" i="18"/>
  <c r="AJ197" i="18"/>
  <c r="AK195" i="18"/>
  <c r="AK197" i="18"/>
  <c r="AL195" i="18"/>
  <c r="AL197" i="18"/>
  <c r="AM195" i="18"/>
  <c r="AM3" i="18"/>
  <c r="AM120" i="18"/>
  <c r="AM119" i="18"/>
  <c r="AL123" i="18"/>
  <c r="AM136" i="18"/>
  <c r="AM135" i="18"/>
  <c r="AL139" i="18"/>
  <c r="AL140" i="18"/>
  <c r="AM138" i="18"/>
  <c r="AM142" i="18"/>
  <c r="AM27" i="18"/>
  <c r="AM3" i="9"/>
  <c r="AM17" i="9"/>
  <c r="AM10" i="18"/>
  <c r="AM6" i="18"/>
  <c r="AM20" i="18"/>
  <c r="AM7" i="9"/>
  <c r="AM8" i="9"/>
  <c r="AM11" i="18"/>
  <c r="AM21" i="18"/>
  <c r="AM197" i="18"/>
  <c r="I199" i="18"/>
  <c r="I203" i="18"/>
  <c r="AM163" i="18"/>
  <c r="AM40" i="18"/>
  <c r="AM28" i="18"/>
  <c r="AM34" i="18"/>
  <c r="AM210" i="18"/>
  <c r="I181" i="18"/>
  <c r="I183" i="18"/>
  <c r="J181" i="18"/>
  <c r="J183" i="18"/>
  <c r="K181" i="18"/>
  <c r="K183" i="18"/>
  <c r="L181" i="18"/>
  <c r="L183" i="18"/>
  <c r="M181" i="18"/>
  <c r="M183" i="18"/>
  <c r="N181" i="18"/>
  <c r="N183" i="18"/>
  <c r="O181" i="18"/>
  <c r="O183" i="18"/>
  <c r="P181" i="18"/>
  <c r="P183" i="18"/>
  <c r="Q181" i="18"/>
  <c r="Q183" i="18"/>
  <c r="R181" i="18"/>
  <c r="R183" i="18"/>
  <c r="S181" i="18"/>
  <c r="S183" i="18"/>
  <c r="T181" i="18"/>
  <c r="I185" i="18"/>
  <c r="AM38" i="18"/>
  <c r="AM26" i="18"/>
  <c r="AM32" i="18"/>
  <c r="AM182" i="18"/>
  <c r="AM37" i="18"/>
  <c r="AM25" i="18"/>
  <c r="AM31" i="18"/>
  <c r="AM167" i="18"/>
  <c r="T93" i="18"/>
  <c r="AD39" i="18"/>
  <c r="AE39" i="18"/>
  <c r="AF39" i="18"/>
  <c r="AG39" i="18"/>
  <c r="AH39" i="18"/>
  <c r="AI39" i="18"/>
  <c r="AJ39" i="18"/>
  <c r="AK39" i="18"/>
  <c r="AL39" i="18"/>
  <c r="AM39" i="18"/>
  <c r="F4" i="1"/>
  <c r="F65" i="1"/>
  <c r="J3" i="6"/>
  <c r="J9" i="6"/>
  <c r="J6" i="6"/>
  <c r="J29" i="6"/>
  <c r="J88" i="6"/>
  <c r="J92" i="6"/>
  <c r="J30" i="6"/>
  <c r="J89" i="6"/>
  <c r="J93" i="6"/>
  <c r="J94" i="6"/>
  <c r="J96" i="6"/>
  <c r="J99" i="6"/>
  <c r="J97" i="6"/>
  <c r="J100" i="6"/>
  <c r="J101" i="6"/>
  <c r="J109" i="6"/>
  <c r="J105" i="6"/>
  <c r="J106" i="6"/>
  <c r="J103" i="6"/>
  <c r="J104" i="6"/>
  <c r="J107" i="6"/>
  <c r="J111" i="6"/>
  <c r="J113" i="6"/>
  <c r="J20" i="6"/>
  <c r="J67" i="6"/>
  <c r="J71" i="6"/>
  <c r="J114" i="6"/>
  <c r="J115" i="6"/>
  <c r="J116" i="6"/>
  <c r="J19" i="6"/>
  <c r="J66" i="6"/>
  <c r="J70" i="6"/>
  <c r="J72" i="6"/>
  <c r="J39" i="6"/>
  <c r="J40" i="6"/>
  <c r="J41" i="6"/>
  <c r="J43" i="6"/>
  <c r="J75" i="6"/>
  <c r="J44" i="6"/>
  <c r="J76" i="6"/>
  <c r="J77" i="6"/>
  <c r="J80" i="6"/>
  <c r="K3" i="6"/>
  <c r="K9" i="6"/>
  <c r="K6" i="6"/>
  <c r="K29" i="6"/>
  <c r="K88" i="6"/>
  <c r="K92" i="6"/>
  <c r="K30" i="6"/>
  <c r="K89" i="6"/>
  <c r="K93" i="6"/>
  <c r="K94" i="6"/>
  <c r="K96" i="6"/>
  <c r="K99" i="6"/>
  <c r="K97" i="6"/>
  <c r="K100" i="6"/>
  <c r="K101" i="6"/>
  <c r="K109" i="6"/>
  <c r="K105" i="6"/>
  <c r="K106" i="6"/>
  <c r="K103" i="6"/>
  <c r="K104" i="6"/>
  <c r="K107" i="6"/>
  <c r="K111" i="6"/>
  <c r="K113" i="6"/>
  <c r="K20" i="6"/>
  <c r="K67" i="6"/>
  <c r="K71" i="6"/>
  <c r="K114" i="6"/>
  <c r="K115" i="6"/>
  <c r="K116" i="6"/>
  <c r="K19" i="6"/>
  <c r="K66" i="6"/>
  <c r="K70" i="6"/>
  <c r="K72" i="6"/>
  <c r="K39" i="6"/>
  <c r="K40" i="6"/>
  <c r="K41" i="6"/>
  <c r="K43" i="6"/>
  <c r="K75" i="6"/>
  <c r="K44" i="6"/>
  <c r="K76" i="6"/>
  <c r="K77" i="6"/>
  <c r="K80" i="6"/>
  <c r="L3" i="6"/>
  <c r="L9" i="6"/>
  <c r="L6" i="6"/>
  <c r="L29" i="6"/>
  <c r="L88" i="6"/>
  <c r="L92" i="6"/>
  <c r="L30" i="6"/>
  <c r="L89" i="6"/>
  <c r="L93" i="6"/>
  <c r="L94" i="6"/>
  <c r="L96" i="6"/>
  <c r="L99" i="6"/>
  <c r="L97" i="6"/>
  <c r="L100" i="6"/>
  <c r="L101" i="6"/>
  <c r="L109" i="6"/>
  <c r="L105" i="6"/>
  <c r="L106" i="6"/>
  <c r="L103" i="6"/>
  <c r="L104" i="6"/>
  <c r="L107" i="6"/>
  <c r="L111" i="6"/>
  <c r="L113" i="6"/>
  <c r="L20" i="6"/>
  <c r="L67" i="6"/>
  <c r="L71" i="6"/>
  <c r="L114" i="6"/>
  <c r="L115" i="6"/>
  <c r="L116" i="6"/>
  <c r="L19" i="6"/>
  <c r="L66" i="6"/>
  <c r="L70" i="6"/>
  <c r="L72" i="6"/>
  <c r="L39" i="6"/>
  <c r="L40" i="6"/>
  <c r="L41" i="6"/>
  <c r="L43" i="6"/>
  <c r="L75" i="6"/>
  <c r="L44" i="6"/>
  <c r="L76" i="6"/>
  <c r="L77" i="6"/>
  <c r="L80" i="6"/>
  <c r="M3" i="6"/>
  <c r="M9" i="6"/>
  <c r="M6" i="6"/>
  <c r="M29" i="6"/>
  <c r="M88" i="6"/>
  <c r="M92" i="6"/>
  <c r="M30" i="6"/>
  <c r="M89" i="6"/>
  <c r="M93" i="6"/>
  <c r="M94" i="6"/>
  <c r="M96" i="6"/>
  <c r="M99" i="6"/>
  <c r="M97" i="6"/>
  <c r="M100" i="6"/>
  <c r="M101" i="6"/>
  <c r="M109" i="6"/>
  <c r="M105" i="6"/>
  <c r="M106" i="6"/>
  <c r="M103" i="6"/>
  <c r="M104" i="6"/>
  <c r="M107" i="6"/>
  <c r="M111" i="6"/>
  <c r="M113" i="6"/>
  <c r="M20" i="6"/>
  <c r="M67" i="6"/>
  <c r="M71" i="6"/>
  <c r="M114" i="6"/>
  <c r="M115" i="6"/>
  <c r="M116" i="6"/>
  <c r="M19" i="6"/>
  <c r="M66" i="6"/>
  <c r="M70" i="6"/>
  <c r="M72" i="6"/>
  <c r="M39" i="6"/>
  <c r="M40" i="6"/>
  <c r="M41" i="6"/>
  <c r="M43" i="6"/>
  <c r="M75" i="6"/>
  <c r="M44" i="6"/>
  <c r="M76" i="6"/>
  <c r="M77" i="6"/>
  <c r="M80" i="6"/>
  <c r="N3" i="6"/>
  <c r="N9" i="6"/>
  <c r="N6" i="6"/>
  <c r="N29" i="6"/>
  <c r="N88" i="6"/>
  <c r="N92" i="6"/>
  <c r="N30" i="6"/>
  <c r="N89" i="6"/>
  <c r="N93" i="6"/>
  <c r="N94" i="6"/>
  <c r="N96" i="6"/>
  <c r="N99" i="6"/>
  <c r="N97" i="6"/>
  <c r="N100" i="6"/>
  <c r="N101" i="6"/>
  <c r="N109" i="6"/>
  <c r="N105" i="6"/>
  <c r="N106" i="6"/>
  <c r="N103" i="6"/>
  <c r="N104" i="6"/>
  <c r="N107" i="6"/>
  <c r="N111" i="6"/>
  <c r="N113" i="6"/>
  <c r="N20" i="6"/>
  <c r="N67" i="6"/>
  <c r="N71" i="6"/>
  <c r="N114" i="6"/>
  <c r="N115" i="6"/>
  <c r="N116" i="6"/>
  <c r="N19" i="6"/>
  <c r="N66" i="6"/>
  <c r="N70" i="6"/>
  <c r="N72" i="6"/>
  <c r="N39" i="6"/>
  <c r="N40" i="6"/>
  <c r="N41" i="6"/>
  <c r="N43" i="6"/>
  <c r="N75" i="6"/>
  <c r="N44" i="6"/>
  <c r="N76" i="6"/>
  <c r="N77" i="6"/>
  <c r="N80" i="6"/>
  <c r="O3" i="6"/>
  <c r="O9" i="6"/>
  <c r="O6" i="6"/>
  <c r="O29" i="6"/>
  <c r="O88" i="6"/>
  <c r="O92" i="6"/>
  <c r="O30" i="6"/>
  <c r="O89" i="6"/>
  <c r="O93" i="6"/>
  <c r="O94" i="6"/>
  <c r="O96" i="6"/>
  <c r="O99" i="6"/>
  <c r="O97" i="6"/>
  <c r="O100" i="6"/>
  <c r="O101" i="6"/>
  <c r="O109" i="6"/>
  <c r="O105" i="6"/>
  <c r="O106" i="6"/>
  <c r="O103" i="6"/>
  <c r="O104" i="6"/>
  <c r="O107" i="6"/>
  <c r="O111" i="6"/>
  <c r="O113" i="6"/>
  <c r="O20" i="6"/>
  <c r="O67" i="6"/>
  <c r="O71" i="6"/>
  <c r="O114" i="6"/>
  <c r="O115" i="6"/>
  <c r="O116" i="6"/>
  <c r="O19" i="6"/>
  <c r="O66" i="6"/>
  <c r="O70" i="6"/>
  <c r="O72" i="6"/>
  <c r="O39" i="6"/>
  <c r="O40" i="6"/>
  <c r="O41" i="6"/>
  <c r="O43" i="6"/>
  <c r="O75" i="6"/>
  <c r="O44" i="6"/>
  <c r="O76" i="6"/>
  <c r="O77" i="6"/>
  <c r="O80" i="6"/>
  <c r="P3" i="6"/>
  <c r="P9" i="6"/>
  <c r="P6" i="6"/>
  <c r="P29" i="6"/>
  <c r="P88" i="6"/>
  <c r="P92" i="6"/>
  <c r="P30" i="6"/>
  <c r="P89" i="6"/>
  <c r="P93" i="6"/>
  <c r="P94" i="6"/>
  <c r="P96" i="6"/>
  <c r="P99" i="6"/>
  <c r="P97" i="6"/>
  <c r="P100" i="6"/>
  <c r="P101" i="6"/>
  <c r="P109" i="6"/>
  <c r="P105" i="6"/>
  <c r="P106" i="6"/>
  <c r="P103" i="6"/>
  <c r="P104" i="6"/>
  <c r="P107" i="6"/>
  <c r="P111" i="6"/>
  <c r="P113" i="6"/>
  <c r="P20" i="6"/>
  <c r="P67" i="6"/>
  <c r="P71" i="6"/>
  <c r="P114" i="6"/>
  <c r="P115" i="6"/>
  <c r="P116" i="6"/>
  <c r="P19" i="6"/>
  <c r="P66" i="6"/>
  <c r="P70" i="6"/>
  <c r="P72" i="6"/>
  <c r="P39" i="6"/>
  <c r="P40" i="6"/>
  <c r="P41" i="6"/>
  <c r="P43" i="6"/>
  <c r="P75" i="6"/>
  <c r="P44" i="6"/>
  <c r="P76" i="6"/>
  <c r="P77" i="6"/>
  <c r="P80" i="6"/>
  <c r="Q3" i="6"/>
  <c r="Q9" i="6"/>
  <c r="Q6" i="6"/>
  <c r="Q29" i="6"/>
  <c r="Q88" i="6"/>
  <c r="Q92" i="6"/>
  <c r="Q30" i="6"/>
  <c r="Q89" i="6"/>
  <c r="Q93" i="6"/>
  <c r="Q94" i="6"/>
  <c r="Q96" i="6"/>
  <c r="Q99" i="6"/>
  <c r="Q97" i="6"/>
  <c r="Q100" i="6"/>
  <c r="Q101" i="6"/>
  <c r="Q109" i="6"/>
  <c r="Q105" i="6"/>
  <c r="Q106" i="6"/>
  <c r="Q103" i="6"/>
  <c r="Q104" i="6"/>
  <c r="Q107" i="6"/>
  <c r="Q111" i="6"/>
  <c r="Q113" i="6"/>
  <c r="Q20" i="6"/>
  <c r="Q67" i="6"/>
  <c r="Q71" i="6"/>
  <c r="Q114" i="6"/>
  <c r="Q115" i="6"/>
  <c r="Q116" i="6"/>
  <c r="Q19" i="6"/>
  <c r="Q66" i="6"/>
  <c r="Q70" i="6"/>
  <c r="Q72" i="6"/>
  <c r="Q39" i="6"/>
  <c r="Q40" i="6"/>
  <c r="Q41" i="6"/>
  <c r="Q43" i="6"/>
  <c r="Q75" i="6"/>
  <c r="Q44" i="6"/>
  <c r="Q76" i="6"/>
  <c r="Q77" i="6"/>
  <c r="Q80" i="6"/>
  <c r="R3" i="6"/>
  <c r="R9" i="6"/>
  <c r="R6" i="6"/>
  <c r="R29" i="6"/>
  <c r="R88" i="6"/>
  <c r="R92" i="6"/>
  <c r="R30" i="6"/>
  <c r="R89" i="6"/>
  <c r="R93" i="6"/>
  <c r="R94" i="6"/>
  <c r="R96" i="6"/>
  <c r="R99" i="6"/>
  <c r="R97" i="6"/>
  <c r="R100" i="6"/>
  <c r="R101" i="6"/>
  <c r="R109" i="6"/>
  <c r="R105" i="6"/>
  <c r="R106" i="6"/>
  <c r="R103" i="6"/>
  <c r="R104" i="6"/>
  <c r="R107" i="6"/>
  <c r="R111" i="6"/>
  <c r="R113" i="6"/>
  <c r="R20" i="6"/>
  <c r="R67" i="6"/>
  <c r="R71" i="6"/>
  <c r="R114" i="6"/>
  <c r="R115" i="6"/>
  <c r="R116" i="6"/>
  <c r="R19" i="6"/>
  <c r="R66" i="6"/>
  <c r="R70" i="6"/>
  <c r="R72" i="6"/>
  <c r="R39" i="6"/>
  <c r="R40" i="6"/>
  <c r="R41" i="6"/>
  <c r="R43" i="6"/>
  <c r="R75" i="6"/>
  <c r="R44" i="6"/>
  <c r="R76" i="6"/>
  <c r="R77" i="6"/>
  <c r="R80" i="6"/>
  <c r="S3" i="6"/>
  <c r="S9" i="6"/>
  <c r="S6" i="6"/>
  <c r="S29" i="6"/>
  <c r="S88" i="6"/>
  <c r="S92" i="6"/>
  <c r="S30" i="6"/>
  <c r="S89" i="6"/>
  <c r="S93" i="6"/>
  <c r="S94" i="6"/>
  <c r="S96" i="6"/>
  <c r="S99" i="6"/>
  <c r="S97" i="6"/>
  <c r="S100" i="6"/>
  <c r="S101" i="6"/>
  <c r="S109" i="6"/>
  <c r="S105" i="6"/>
  <c r="S106" i="6"/>
  <c r="S103" i="6"/>
  <c r="S104" i="6"/>
  <c r="S107" i="6"/>
  <c r="S111" i="6"/>
  <c r="S113" i="6"/>
  <c r="S20" i="6"/>
  <c r="S67" i="6"/>
  <c r="S71" i="6"/>
  <c r="S114" i="6"/>
  <c r="S115" i="6"/>
  <c r="S116" i="6"/>
  <c r="S19" i="6"/>
  <c r="S66" i="6"/>
  <c r="S70" i="6"/>
  <c r="S72" i="6"/>
  <c r="S39" i="6"/>
  <c r="S40" i="6"/>
  <c r="S41" i="6"/>
  <c r="S43" i="6"/>
  <c r="S75" i="6"/>
  <c r="S44" i="6"/>
  <c r="S76" i="6"/>
  <c r="S77" i="6"/>
  <c r="S80" i="6"/>
  <c r="T3" i="6"/>
  <c r="T9" i="6"/>
  <c r="T6" i="6"/>
  <c r="T29" i="6"/>
  <c r="T88" i="6"/>
  <c r="T92" i="6"/>
  <c r="T30" i="6"/>
  <c r="T89" i="6"/>
  <c r="T93" i="6"/>
  <c r="T94" i="6"/>
  <c r="T96" i="6"/>
  <c r="T99" i="6"/>
  <c r="T97" i="6"/>
  <c r="T100" i="6"/>
  <c r="T101" i="6"/>
  <c r="T109" i="6"/>
  <c r="T105" i="6"/>
  <c r="T106" i="6"/>
  <c r="T103" i="6"/>
  <c r="T104" i="6"/>
  <c r="T107" i="6"/>
  <c r="T111" i="6"/>
  <c r="T113" i="6"/>
  <c r="T20" i="6"/>
  <c r="T67" i="6"/>
  <c r="T71" i="6"/>
  <c r="T114" i="6"/>
  <c r="T115" i="6"/>
  <c r="T116" i="6"/>
  <c r="T19" i="6"/>
  <c r="T66" i="6"/>
  <c r="T70" i="6"/>
  <c r="T72" i="6"/>
  <c r="T39" i="6"/>
  <c r="T40" i="6"/>
  <c r="T41" i="6"/>
  <c r="T43" i="6"/>
  <c r="T75" i="6"/>
  <c r="T44" i="6"/>
  <c r="T76" i="6"/>
  <c r="T77" i="6"/>
  <c r="T80" i="6"/>
  <c r="U3" i="6"/>
  <c r="U9" i="6"/>
  <c r="U6" i="6"/>
  <c r="U29" i="6"/>
  <c r="U88" i="6"/>
  <c r="U92" i="6"/>
  <c r="U30" i="6"/>
  <c r="U89" i="6"/>
  <c r="U93" i="6"/>
  <c r="U94" i="6"/>
  <c r="U96" i="6"/>
  <c r="U99" i="6"/>
  <c r="U97" i="6"/>
  <c r="U100" i="6"/>
  <c r="U101" i="6"/>
  <c r="U109" i="6"/>
  <c r="U105" i="6"/>
  <c r="U106" i="6"/>
  <c r="U103" i="6"/>
  <c r="U104" i="6"/>
  <c r="U107" i="6"/>
  <c r="U111" i="6"/>
  <c r="U113" i="6"/>
  <c r="U20" i="6"/>
  <c r="U67" i="6"/>
  <c r="U71" i="6"/>
  <c r="U114" i="6"/>
  <c r="U115" i="6"/>
  <c r="U116" i="6"/>
  <c r="U19" i="6"/>
  <c r="U66" i="6"/>
  <c r="U70" i="6"/>
  <c r="U72" i="6"/>
  <c r="U39" i="6"/>
  <c r="U40" i="6"/>
  <c r="U41" i="6"/>
  <c r="U43" i="6"/>
  <c r="U75" i="6"/>
  <c r="U44" i="6"/>
  <c r="U76" i="6"/>
  <c r="U77" i="6"/>
  <c r="U80" i="6"/>
  <c r="V3" i="6"/>
  <c r="V9" i="6"/>
  <c r="V6" i="6"/>
  <c r="V29" i="6"/>
  <c r="V88" i="6"/>
  <c r="V92" i="6"/>
  <c r="V30" i="6"/>
  <c r="V89" i="6"/>
  <c r="V93" i="6"/>
  <c r="V94" i="6"/>
  <c r="V96" i="6"/>
  <c r="V99" i="6"/>
  <c r="V97" i="6"/>
  <c r="V100" i="6"/>
  <c r="V101" i="6"/>
  <c r="V109" i="6"/>
  <c r="V105" i="6"/>
  <c r="V106" i="6"/>
  <c r="V103" i="6"/>
  <c r="V104" i="6"/>
  <c r="V107" i="6"/>
  <c r="V111" i="6"/>
  <c r="V113" i="6"/>
  <c r="V20" i="6"/>
  <c r="V67" i="6"/>
  <c r="V71" i="6"/>
  <c r="V114" i="6"/>
  <c r="V115" i="6"/>
  <c r="V116" i="6"/>
  <c r="V19" i="6"/>
  <c r="V66" i="6"/>
  <c r="V70" i="6"/>
  <c r="V72" i="6"/>
  <c r="V39" i="6"/>
  <c r="V40" i="6"/>
  <c r="V41" i="6"/>
  <c r="V43" i="6"/>
  <c r="V75" i="6"/>
  <c r="V44" i="6"/>
  <c r="V76" i="6"/>
  <c r="V77" i="6"/>
  <c r="V80" i="6"/>
  <c r="W3" i="6"/>
  <c r="W9" i="6"/>
  <c r="W6" i="6"/>
  <c r="W29" i="6"/>
  <c r="W88" i="6"/>
  <c r="W92" i="6"/>
  <c r="W30" i="6"/>
  <c r="W89" i="6"/>
  <c r="W93" i="6"/>
  <c r="W94" i="6"/>
  <c r="W96" i="6"/>
  <c r="W99" i="6"/>
  <c r="W97" i="6"/>
  <c r="W100" i="6"/>
  <c r="W101" i="6"/>
  <c r="W109" i="6"/>
  <c r="W105" i="6"/>
  <c r="W106" i="6"/>
  <c r="W103" i="6"/>
  <c r="W104" i="6"/>
  <c r="W107" i="6"/>
  <c r="W111" i="6"/>
  <c r="W113" i="6"/>
  <c r="W20" i="6"/>
  <c r="W67" i="6"/>
  <c r="W71" i="6"/>
  <c r="W114" i="6"/>
  <c r="W115" i="6"/>
  <c r="W116" i="6"/>
  <c r="W19" i="6"/>
  <c r="W66" i="6"/>
  <c r="W70" i="6"/>
  <c r="W72" i="6"/>
  <c r="W39" i="6"/>
  <c r="W40" i="6"/>
  <c r="W41" i="6"/>
  <c r="W43" i="6"/>
  <c r="W75" i="6"/>
  <c r="W44" i="6"/>
  <c r="W76" i="6"/>
  <c r="W77" i="6"/>
  <c r="W80" i="6"/>
  <c r="X3" i="6"/>
  <c r="X9" i="6"/>
  <c r="X6" i="6"/>
  <c r="X29" i="6"/>
  <c r="X88" i="6"/>
  <c r="X92" i="6"/>
  <c r="X30" i="6"/>
  <c r="X89" i="6"/>
  <c r="X93" i="6"/>
  <c r="X94" i="6"/>
  <c r="X96" i="6"/>
  <c r="X99" i="6"/>
  <c r="X97" i="6"/>
  <c r="X100" i="6"/>
  <c r="X101" i="6"/>
  <c r="X109" i="6"/>
  <c r="X105" i="6"/>
  <c r="X106" i="6"/>
  <c r="X103" i="6"/>
  <c r="X104" i="6"/>
  <c r="X107" i="6"/>
  <c r="X111" i="6"/>
  <c r="X113" i="6"/>
  <c r="X20" i="6"/>
  <c r="X67" i="6"/>
  <c r="X71" i="6"/>
  <c r="X114" i="6"/>
  <c r="X115" i="6"/>
  <c r="X116" i="6"/>
  <c r="X19" i="6"/>
  <c r="X66" i="6"/>
  <c r="X70" i="6"/>
  <c r="X72" i="6"/>
  <c r="X39" i="6"/>
  <c r="X40" i="6"/>
  <c r="X41" i="6"/>
  <c r="X43" i="6"/>
  <c r="X75" i="6"/>
  <c r="X44" i="6"/>
  <c r="X76" i="6"/>
  <c r="X77" i="6"/>
  <c r="X80" i="6"/>
  <c r="Y3" i="6"/>
  <c r="Y9" i="6"/>
  <c r="Y6" i="6"/>
  <c r="Y29" i="6"/>
  <c r="Y88" i="6"/>
  <c r="Y92" i="6"/>
  <c r="Y30" i="6"/>
  <c r="Y89" i="6"/>
  <c r="Y93" i="6"/>
  <c r="Y94" i="6"/>
  <c r="Y96" i="6"/>
  <c r="Y99" i="6"/>
  <c r="Y97" i="6"/>
  <c r="Y100" i="6"/>
  <c r="Y101" i="6"/>
  <c r="Y109" i="6"/>
  <c r="Y105" i="6"/>
  <c r="Y106" i="6"/>
  <c r="Y103" i="6"/>
  <c r="Y104" i="6"/>
  <c r="Y107" i="6"/>
  <c r="Y111" i="6"/>
  <c r="Y113" i="6"/>
  <c r="Y20" i="6"/>
  <c r="Y67" i="6"/>
  <c r="Y71" i="6"/>
  <c r="Y114" i="6"/>
  <c r="Y115" i="6"/>
  <c r="Y116" i="6"/>
  <c r="Y19" i="6"/>
  <c r="Y66" i="6"/>
  <c r="Y70" i="6"/>
  <c r="Y72" i="6"/>
  <c r="Y39" i="6"/>
  <c r="Y40" i="6"/>
  <c r="Y41" i="6"/>
  <c r="Y43" i="6"/>
  <c r="Y75" i="6"/>
  <c r="Y44" i="6"/>
  <c r="Y76" i="6"/>
  <c r="Y77" i="6"/>
  <c r="Y80" i="6"/>
  <c r="Z3" i="6"/>
  <c r="Z9" i="6"/>
  <c r="Z6" i="6"/>
  <c r="Z29" i="6"/>
  <c r="Z88" i="6"/>
  <c r="Z92" i="6"/>
  <c r="Z30" i="6"/>
  <c r="Z89" i="6"/>
  <c r="Z93" i="6"/>
  <c r="Z94" i="6"/>
  <c r="Z96" i="6"/>
  <c r="Z99" i="6"/>
  <c r="Z97" i="6"/>
  <c r="Z100" i="6"/>
  <c r="Z101" i="6"/>
  <c r="Z109" i="6"/>
  <c r="Z105" i="6"/>
  <c r="Z106" i="6"/>
  <c r="Z103" i="6"/>
  <c r="Z104" i="6"/>
  <c r="Z107" i="6"/>
  <c r="Z111" i="6"/>
  <c r="Z113" i="6"/>
  <c r="Z20" i="6"/>
  <c r="Z67" i="6"/>
  <c r="Z71" i="6"/>
  <c r="Z114" i="6"/>
  <c r="Z115" i="6"/>
  <c r="Z116" i="6"/>
  <c r="Z19" i="6"/>
  <c r="Z66" i="6"/>
  <c r="Z70" i="6"/>
  <c r="Z72" i="6"/>
  <c r="Z39" i="6"/>
  <c r="Z40" i="6"/>
  <c r="Z41" i="6"/>
  <c r="Z43" i="6"/>
  <c r="Z75" i="6"/>
  <c r="Z44" i="6"/>
  <c r="Z76" i="6"/>
  <c r="Z77" i="6"/>
  <c r="Z80" i="6"/>
  <c r="AA3" i="6"/>
  <c r="AA9" i="6"/>
  <c r="AA6" i="6"/>
  <c r="AA29" i="6"/>
  <c r="AA88" i="6"/>
  <c r="AA92" i="6"/>
  <c r="AA30" i="6"/>
  <c r="AA89" i="6"/>
  <c r="AA93" i="6"/>
  <c r="AA94" i="6"/>
  <c r="AA96" i="6"/>
  <c r="AA99" i="6"/>
  <c r="AA97" i="6"/>
  <c r="AA100" i="6"/>
  <c r="AA101" i="6"/>
  <c r="AA109" i="6"/>
  <c r="AA105" i="6"/>
  <c r="AA106" i="6"/>
  <c r="AA103" i="6"/>
  <c r="AA104" i="6"/>
  <c r="AA107" i="6"/>
  <c r="AA111" i="6"/>
  <c r="AA113" i="6"/>
  <c r="AA20" i="6"/>
  <c r="AA67" i="6"/>
  <c r="AA71" i="6"/>
  <c r="AA114" i="6"/>
  <c r="AA115" i="6"/>
  <c r="AA116" i="6"/>
  <c r="AA19" i="6"/>
  <c r="AA66" i="6"/>
  <c r="AA70" i="6"/>
  <c r="AA72" i="6"/>
  <c r="AA39" i="6"/>
  <c r="AA40" i="6"/>
  <c r="AA41" i="6"/>
  <c r="AA43" i="6"/>
  <c r="AA75" i="6"/>
  <c r="AA44" i="6"/>
  <c r="AA76" i="6"/>
  <c r="AA77" i="6"/>
  <c r="AA80" i="6"/>
  <c r="AB3" i="6"/>
  <c r="AB9" i="6"/>
  <c r="AB6" i="6"/>
  <c r="AB29" i="6"/>
  <c r="AB88" i="6"/>
  <c r="AB92" i="6"/>
  <c r="AB30" i="6"/>
  <c r="AB89" i="6"/>
  <c r="AB93" i="6"/>
  <c r="AB94" i="6"/>
  <c r="AB96" i="6"/>
  <c r="AB99" i="6"/>
  <c r="AB97" i="6"/>
  <c r="AB100" i="6"/>
  <c r="AB101" i="6"/>
  <c r="AB109" i="6"/>
  <c r="AB105" i="6"/>
  <c r="AB106" i="6"/>
  <c r="AB103" i="6"/>
  <c r="AB104" i="6"/>
  <c r="AB107" i="6"/>
  <c r="AB111" i="6"/>
  <c r="AB113" i="6"/>
  <c r="AB20" i="6"/>
  <c r="AB67" i="6"/>
  <c r="AB71" i="6"/>
  <c r="AB114" i="6"/>
  <c r="AB115" i="6"/>
  <c r="AB116" i="6"/>
  <c r="AB19" i="6"/>
  <c r="AB66" i="6"/>
  <c r="AB70" i="6"/>
  <c r="AB72" i="6"/>
  <c r="AB39" i="6"/>
  <c r="AB40" i="6"/>
  <c r="AB41" i="6"/>
  <c r="AB43" i="6"/>
  <c r="AB75" i="6"/>
  <c r="AB44" i="6"/>
  <c r="AB76" i="6"/>
  <c r="AB77" i="6"/>
  <c r="AB80" i="6"/>
  <c r="AC3" i="6"/>
  <c r="AC9" i="6"/>
  <c r="AC6" i="6"/>
  <c r="AC29" i="6"/>
  <c r="AC88" i="6"/>
  <c r="AC92" i="6"/>
  <c r="AC30" i="6"/>
  <c r="AC89" i="6"/>
  <c r="AC93" i="6"/>
  <c r="AC94" i="6"/>
  <c r="AC96" i="6"/>
  <c r="AC99" i="6"/>
  <c r="AC97" i="6"/>
  <c r="AC100" i="6"/>
  <c r="AC101" i="6"/>
  <c r="AC109" i="6"/>
  <c r="AC105" i="6"/>
  <c r="AC106" i="6"/>
  <c r="AC103" i="6"/>
  <c r="AC104" i="6"/>
  <c r="AC107" i="6"/>
  <c r="AC111" i="6"/>
  <c r="AC113" i="6"/>
  <c r="AC20" i="6"/>
  <c r="AC67" i="6"/>
  <c r="AC71" i="6"/>
  <c r="AC114" i="6"/>
  <c r="AC115" i="6"/>
  <c r="AC116" i="6"/>
  <c r="AC19" i="6"/>
  <c r="AC66" i="6"/>
  <c r="AC70" i="6"/>
  <c r="AC72" i="6"/>
  <c r="AC39" i="6"/>
  <c r="AC40" i="6"/>
  <c r="AC41" i="6"/>
  <c r="AC43" i="6"/>
  <c r="AC75" i="6"/>
  <c r="AC44" i="6"/>
  <c r="AC76" i="6"/>
  <c r="AC77" i="6"/>
  <c r="AC80" i="6"/>
  <c r="AD3" i="6"/>
  <c r="AD9" i="6"/>
  <c r="AD6" i="6"/>
  <c r="AD29" i="6"/>
  <c r="AD88" i="6"/>
  <c r="AD92" i="6"/>
  <c r="AD94" i="6"/>
  <c r="AD96" i="6"/>
  <c r="AD99" i="6"/>
  <c r="AD101" i="6"/>
  <c r="AD113" i="6"/>
  <c r="AD30" i="6"/>
  <c r="AD20" i="6"/>
  <c r="AD67" i="6"/>
  <c r="AD71" i="6"/>
  <c r="AD114" i="6"/>
  <c r="AD115" i="6"/>
  <c r="AD103" i="6"/>
  <c r="AD104" i="6"/>
  <c r="AD116" i="6"/>
  <c r="AD19" i="6"/>
  <c r="AD66" i="6"/>
  <c r="AD70" i="6"/>
  <c r="AD72" i="6"/>
  <c r="AD39" i="6"/>
  <c r="AD41" i="6"/>
  <c r="AD43" i="6"/>
  <c r="AD75" i="6"/>
  <c r="AD77" i="6"/>
  <c r="AD80" i="6"/>
  <c r="AE3" i="6"/>
  <c r="AE9" i="6"/>
  <c r="AE6" i="6"/>
  <c r="AE29" i="6"/>
  <c r="AE88" i="6"/>
  <c r="AE92" i="6"/>
  <c r="AE94" i="6"/>
  <c r="AE96" i="6"/>
  <c r="AE99" i="6"/>
  <c r="AE101" i="6"/>
  <c r="AE113" i="6"/>
  <c r="AE30" i="6"/>
  <c r="AE20" i="6"/>
  <c r="AE67" i="6"/>
  <c r="AE71" i="6"/>
  <c r="AE114" i="6"/>
  <c r="AE115" i="6"/>
  <c r="AE103" i="6"/>
  <c r="AE104" i="6"/>
  <c r="AE116" i="6"/>
  <c r="AE19" i="6"/>
  <c r="AE66" i="6"/>
  <c r="AE70" i="6"/>
  <c r="AE72" i="6"/>
  <c r="AE39" i="6"/>
  <c r="AE41" i="6"/>
  <c r="AE43" i="6"/>
  <c r="AE75" i="6"/>
  <c r="AE77" i="6"/>
  <c r="AE80" i="6"/>
  <c r="AF3" i="6"/>
  <c r="AF9" i="6"/>
  <c r="AF6" i="6"/>
  <c r="AF29" i="6"/>
  <c r="AF88" i="6"/>
  <c r="AF92" i="6"/>
  <c r="AF94" i="6"/>
  <c r="AF96" i="6"/>
  <c r="AF99" i="6"/>
  <c r="AF101" i="6"/>
  <c r="AF113" i="6"/>
  <c r="AF30" i="6"/>
  <c r="AF20" i="6"/>
  <c r="AF67" i="6"/>
  <c r="AF71" i="6"/>
  <c r="AF114" i="6"/>
  <c r="AF115" i="6"/>
  <c r="AF103" i="6"/>
  <c r="AF104" i="6"/>
  <c r="AF116" i="6"/>
  <c r="AF19" i="6"/>
  <c r="AF66" i="6"/>
  <c r="AF70" i="6"/>
  <c r="AF72" i="6"/>
  <c r="AF39" i="6"/>
  <c r="AF41" i="6"/>
  <c r="AF43" i="6"/>
  <c r="AF75" i="6"/>
  <c r="AF77" i="6"/>
  <c r="AF80" i="6"/>
  <c r="AG3" i="6"/>
  <c r="AG9" i="6"/>
  <c r="AG6" i="6"/>
  <c r="AG29" i="6"/>
  <c r="AG88" i="6"/>
  <c r="AG92" i="6"/>
  <c r="AG94" i="6"/>
  <c r="AG96" i="6"/>
  <c r="AG99" i="6"/>
  <c r="AG101" i="6"/>
  <c r="AG113" i="6"/>
  <c r="AG30" i="6"/>
  <c r="AG20" i="6"/>
  <c r="AG67" i="6"/>
  <c r="AG71" i="6"/>
  <c r="AG114" i="6"/>
  <c r="AG115" i="6"/>
  <c r="AG103" i="6"/>
  <c r="AG104" i="6"/>
  <c r="AG116" i="6"/>
  <c r="AG19" i="6"/>
  <c r="AG66" i="6"/>
  <c r="AG70" i="6"/>
  <c r="AG72" i="6"/>
  <c r="AG39" i="6"/>
  <c r="AG41" i="6"/>
  <c r="AG43" i="6"/>
  <c r="AG75" i="6"/>
  <c r="AG77" i="6"/>
  <c r="AG80" i="6"/>
  <c r="AH3" i="6"/>
  <c r="AH9" i="6"/>
  <c r="AH6" i="6"/>
  <c r="AH29" i="6"/>
  <c r="AH88" i="6"/>
  <c r="AH92" i="6"/>
  <c r="AH94" i="6"/>
  <c r="AH96" i="6"/>
  <c r="AH99" i="6"/>
  <c r="AH101" i="6"/>
  <c r="AH113" i="6"/>
  <c r="AH30" i="6"/>
  <c r="AH20" i="6"/>
  <c r="AH67" i="6"/>
  <c r="AH71" i="6"/>
  <c r="AH114" i="6"/>
  <c r="AH115" i="6"/>
  <c r="AH103" i="6"/>
  <c r="AH104" i="6"/>
  <c r="AH116" i="6"/>
  <c r="AH19" i="6"/>
  <c r="AH66" i="6"/>
  <c r="AH70" i="6"/>
  <c r="AH72" i="6"/>
  <c r="AH39" i="6"/>
  <c r="AH41" i="6"/>
  <c r="AH43" i="6"/>
  <c r="AH75" i="6"/>
  <c r="AH77" i="6"/>
  <c r="AH80" i="6"/>
  <c r="AI3" i="6"/>
  <c r="AI9" i="6"/>
  <c r="AI6" i="6"/>
  <c r="AI29" i="6"/>
  <c r="AI88" i="6"/>
  <c r="AI92" i="6"/>
  <c r="AI94" i="6"/>
  <c r="AI96" i="6"/>
  <c r="AI99" i="6"/>
  <c r="AI101" i="6"/>
  <c r="AI113" i="6"/>
  <c r="AI30" i="6"/>
  <c r="AI20" i="6"/>
  <c r="AI67" i="6"/>
  <c r="AI71" i="6"/>
  <c r="AI114" i="6"/>
  <c r="AI115" i="6"/>
  <c r="AI103" i="6"/>
  <c r="AI104" i="6"/>
  <c r="AI116" i="6"/>
  <c r="AI19" i="6"/>
  <c r="AI66" i="6"/>
  <c r="AI70" i="6"/>
  <c r="AI72" i="6"/>
  <c r="AI39" i="6"/>
  <c r="AI41" i="6"/>
  <c r="AI43" i="6"/>
  <c r="AI75" i="6"/>
  <c r="AI77" i="6"/>
  <c r="AI80" i="6"/>
  <c r="AJ3" i="6"/>
  <c r="AJ9" i="6"/>
  <c r="AJ6" i="6"/>
  <c r="AJ29" i="6"/>
  <c r="AJ88" i="6"/>
  <c r="AJ92" i="6"/>
  <c r="AJ94" i="6"/>
  <c r="AJ96" i="6"/>
  <c r="AJ99" i="6"/>
  <c r="AJ101" i="6"/>
  <c r="AJ113" i="6"/>
  <c r="AJ30" i="6"/>
  <c r="AJ20" i="6"/>
  <c r="AJ67" i="6"/>
  <c r="AJ71" i="6"/>
  <c r="AJ114" i="6"/>
  <c r="AJ115" i="6"/>
  <c r="AJ103" i="6"/>
  <c r="AJ104" i="6"/>
  <c r="AJ116" i="6"/>
  <c r="AJ19" i="6"/>
  <c r="AJ66" i="6"/>
  <c r="AJ70" i="6"/>
  <c r="AJ72" i="6"/>
  <c r="AJ39" i="6"/>
  <c r="AJ41" i="6"/>
  <c r="AJ43" i="6"/>
  <c r="AJ75" i="6"/>
  <c r="AJ77" i="6"/>
  <c r="AJ80" i="6"/>
  <c r="AK3" i="6"/>
  <c r="AK9" i="6"/>
  <c r="AK6" i="6"/>
  <c r="AK29" i="6"/>
  <c r="AK88" i="6"/>
  <c r="AK92" i="6"/>
  <c r="AK94" i="6"/>
  <c r="AK96" i="6"/>
  <c r="AK99" i="6"/>
  <c r="AK101" i="6"/>
  <c r="AK113" i="6"/>
  <c r="AK30" i="6"/>
  <c r="AK20" i="6"/>
  <c r="AK67" i="6"/>
  <c r="AK71" i="6"/>
  <c r="AK114" i="6"/>
  <c r="AK115" i="6"/>
  <c r="AK103" i="6"/>
  <c r="AK104" i="6"/>
  <c r="AK116" i="6"/>
  <c r="AK19" i="6"/>
  <c r="AK66" i="6"/>
  <c r="AK70" i="6"/>
  <c r="AK72" i="6"/>
  <c r="AK39" i="6"/>
  <c r="AK41" i="6"/>
  <c r="AK43" i="6"/>
  <c r="AK75" i="6"/>
  <c r="AK77" i="6"/>
  <c r="AK80" i="6"/>
  <c r="AL3" i="6"/>
  <c r="AL9" i="6"/>
  <c r="AL6" i="6"/>
  <c r="AL29" i="6"/>
  <c r="AL88" i="6"/>
  <c r="AL92" i="6"/>
  <c r="AL94" i="6"/>
  <c r="AL96" i="6"/>
  <c r="AL99" i="6"/>
  <c r="AL101" i="6"/>
  <c r="AL113" i="6"/>
  <c r="AL30" i="6"/>
  <c r="AL20" i="6"/>
  <c r="AL67" i="6"/>
  <c r="AL71" i="6"/>
  <c r="AL114" i="6"/>
  <c r="AL115" i="6"/>
  <c r="AL103" i="6"/>
  <c r="AL104" i="6"/>
  <c r="AL116" i="6"/>
  <c r="AL19" i="6"/>
  <c r="AL66" i="6"/>
  <c r="AL70" i="6"/>
  <c r="AL72" i="6"/>
  <c r="AL39" i="6"/>
  <c r="AL41" i="6"/>
  <c r="AL43" i="6"/>
  <c r="AL75" i="6"/>
  <c r="AL77" i="6"/>
  <c r="AL80" i="6"/>
  <c r="AM3" i="6"/>
  <c r="AM9" i="6"/>
  <c r="AM6" i="6"/>
  <c r="AM29" i="6"/>
  <c r="AM88" i="6"/>
  <c r="AM92" i="6"/>
  <c r="AM94" i="6"/>
  <c r="AM96" i="6"/>
  <c r="AM99" i="6"/>
  <c r="AM101" i="6"/>
  <c r="AM113" i="6"/>
  <c r="AM30" i="6"/>
  <c r="AM20" i="6"/>
  <c r="AM67" i="6"/>
  <c r="AM71" i="6"/>
  <c r="AM114" i="6"/>
  <c r="AM115" i="6"/>
  <c r="AM103" i="6"/>
  <c r="AM104" i="6"/>
  <c r="AM116" i="6"/>
  <c r="AM19" i="6"/>
  <c r="AM66" i="6"/>
  <c r="AM70" i="6"/>
  <c r="AM72" i="6"/>
  <c r="AM39" i="6"/>
  <c r="AM41" i="6"/>
  <c r="AM43" i="6"/>
  <c r="AM75" i="6"/>
  <c r="AM77" i="6"/>
  <c r="AM80" i="6"/>
  <c r="I3" i="6"/>
  <c r="I9" i="6"/>
  <c r="I6" i="6"/>
  <c r="I29" i="6"/>
  <c r="I88" i="6"/>
  <c r="I92" i="6"/>
  <c r="I30" i="6"/>
  <c r="I89" i="6"/>
  <c r="I93" i="6"/>
  <c r="I94" i="6"/>
  <c r="I96" i="6"/>
  <c r="I99" i="6"/>
  <c r="I97" i="6"/>
  <c r="I100" i="6"/>
  <c r="I101" i="6"/>
  <c r="I109" i="6"/>
  <c r="I105" i="6"/>
  <c r="I106" i="6"/>
  <c r="I103" i="6"/>
  <c r="I104" i="6"/>
  <c r="I107" i="6"/>
  <c r="I111" i="6"/>
  <c r="I113" i="6"/>
  <c r="I20" i="6"/>
  <c r="I67" i="6"/>
  <c r="I71" i="6"/>
  <c r="I114" i="6"/>
  <c r="I115" i="6"/>
  <c r="I116" i="6"/>
  <c r="I19" i="6"/>
  <c r="I66" i="6"/>
  <c r="I70" i="6"/>
  <c r="I72" i="6"/>
  <c r="I39" i="6"/>
  <c r="I40" i="6"/>
  <c r="I41" i="6"/>
  <c r="I43" i="6"/>
  <c r="I75" i="6"/>
  <c r="I44" i="6"/>
  <c r="I76" i="6"/>
  <c r="I77" i="6"/>
  <c r="I80" i="6"/>
  <c r="I3" i="13"/>
  <c r="I11" i="13"/>
  <c r="I6" i="13"/>
  <c r="I7" i="13"/>
  <c r="I8" i="13"/>
  <c r="I9" i="13"/>
  <c r="I13" i="13"/>
  <c r="I14" i="13"/>
  <c r="I19" i="13"/>
  <c r="I21" i="13"/>
  <c r="I23" i="13"/>
  <c r="J3" i="13"/>
  <c r="J11" i="13"/>
  <c r="J6" i="13"/>
  <c r="J7" i="13"/>
  <c r="J8" i="13"/>
  <c r="J9" i="13"/>
  <c r="J13" i="13"/>
  <c r="J14" i="13"/>
  <c r="J16" i="13"/>
  <c r="J19" i="13"/>
  <c r="J21" i="13"/>
  <c r="J23" i="13"/>
  <c r="K3" i="13"/>
  <c r="K11" i="13"/>
  <c r="K6" i="13"/>
  <c r="K7" i="13"/>
  <c r="K8" i="13"/>
  <c r="K9" i="13"/>
  <c r="K13" i="13"/>
  <c r="K14" i="13"/>
  <c r="K16" i="13"/>
  <c r="K19" i="13"/>
  <c r="K21" i="13"/>
  <c r="K23" i="13"/>
  <c r="L3" i="13"/>
  <c r="L11" i="13"/>
  <c r="L6" i="13"/>
  <c r="L7" i="13"/>
  <c r="L8" i="13"/>
  <c r="L9" i="13"/>
  <c r="L13" i="13"/>
  <c r="L14" i="13"/>
  <c r="L16" i="13"/>
  <c r="L19" i="13"/>
  <c r="L21" i="13"/>
  <c r="L23" i="13"/>
  <c r="M3" i="13"/>
  <c r="M11" i="13"/>
  <c r="M6" i="13"/>
  <c r="M7" i="13"/>
  <c r="M8" i="13"/>
  <c r="M9" i="13"/>
  <c r="M13" i="13"/>
  <c r="M14" i="13"/>
  <c r="M16" i="13"/>
  <c r="M19" i="13"/>
  <c r="M21" i="13"/>
  <c r="M23" i="13"/>
  <c r="N3" i="13"/>
  <c r="N11" i="13"/>
  <c r="N6" i="13"/>
  <c r="N7" i="13"/>
  <c r="N8" i="13"/>
  <c r="N9" i="13"/>
  <c r="N13" i="13"/>
  <c r="N14" i="13"/>
  <c r="N16" i="13"/>
  <c r="N19" i="13"/>
  <c r="N21" i="13"/>
  <c r="N23" i="13"/>
  <c r="O3" i="13"/>
  <c r="O11" i="13"/>
  <c r="O6" i="13"/>
  <c r="O7" i="13"/>
  <c r="O8" i="13"/>
  <c r="O9" i="13"/>
  <c r="O13" i="13"/>
  <c r="O14" i="13"/>
  <c r="O16" i="13"/>
  <c r="O19" i="13"/>
  <c r="O21" i="13"/>
  <c r="O23" i="13"/>
  <c r="P3" i="13"/>
  <c r="P11" i="13"/>
  <c r="P6" i="13"/>
  <c r="P7" i="13"/>
  <c r="P8" i="13"/>
  <c r="P9" i="13"/>
  <c r="P13" i="13"/>
  <c r="P14" i="13"/>
  <c r="P16" i="13"/>
  <c r="P19" i="13"/>
  <c r="P21" i="13"/>
  <c r="P23" i="13"/>
  <c r="Q3" i="13"/>
  <c r="Q11" i="13"/>
  <c r="Q6" i="13"/>
  <c r="Q7" i="13"/>
  <c r="Q8" i="13"/>
  <c r="Q9" i="13"/>
  <c r="Q13" i="13"/>
  <c r="Q14" i="13"/>
  <c r="Q16" i="13"/>
  <c r="Q19" i="13"/>
  <c r="Q21" i="13"/>
  <c r="Q23" i="13"/>
  <c r="R3" i="13"/>
  <c r="R11" i="13"/>
  <c r="R6" i="13"/>
  <c r="R7" i="13"/>
  <c r="R8" i="13"/>
  <c r="R9" i="13"/>
  <c r="R13" i="13"/>
  <c r="R14" i="13"/>
  <c r="R16" i="13"/>
  <c r="R19" i="13"/>
  <c r="R21" i="13"/>
  <c r="R23" i="13"/>
  <c r="S3" i="13"/>
  <c r="S11" i="13"/>
  <c r="S6" i="13"/>
  <c r="S7" i="13"/>
  <c r="S8" i="13"/>
  <c r="S9" i="13"/>
  <c r="S13" i="13"/>
  <c r="S14" i="13"/>
  <c r="S16" i="13"/>
  <c r="S19" i="13"/>
  <c r="S21" i="13"/>
  <c r="S23" i="13"/>
  <c r="T3" i="13"/>
  <c r="T11" i="13"/>
  <c r="T6" i="13"/>
  <c r="T7" i="13"/>
  <c r="T8" i="13"/>
  <c r="T9" i="13"/>
  <c r="T13" i="13"/>
  <c r="T14" i="13"/>
  <c r="T16" i="13"/>
  <c r="T19" i="13"/>
  <c r="T21" i="13"/>
  <c r="T23" i="13"/>
  <c r="U3" i="13"/>
  <c r="U11" i="13"/>
  <c r="U6" i="13"/>
  <c r="U7" i="13"/>
  <c r="U8" i="13"/>
  <c r="U9" i="13"/>
  <c r="U13" i="13"/>
  <c r="U14" i="13"/>
  <c r="U16" i="13"/>
  <c r="U19" i="13"/>
  <c r="U21" i="13"/>
  <c r="U23" i="13"/>
  <c r="V3" i="13"/>
  <c r="V11" i="13"/>
  <c r="V6" i="13"/>
  <c r="V7" i="13"/>
  <c r="V8" i="13"/>
  <c r="V9" i="13"/>
  <c r="V13" i="13"/>
  <c r="V14" i="13"/>
  <c r="V16" i="13"/>
  <c r="V19" i="13"/>
  <c r="V21" i="13"/>
  <c r="V23" i="13"/>
  <c r="W3" i="13"/>
  <c r="W11" i="13"/>
  <c r="W6" i="13"/>
  <c r="W7" i="13"/>
  <c r="W8" i="13"/>
  <c r="W9" i="13"/>
  <c r="W13" i="13"/>
  <c r="W14" i="13"/>
  <c r="W16" i="13"/>
  <c r="W19" i="13"/>
  <c r="W21" i="13"/>
  <c r="W23" i="13"/>
  <c r="X3" i="13"/>
  <c r="X11" i="13"/>
  <c r="X6" i="13"/>
  <c r="X7" i="13"/>
  <c r="X8" i="13"/>
  <c r="X9" i="13"/>
  <c r="X13" i="13"/>
  <c r="X14" i="13"/>
  <c r="X16" i="13"/>
  <c r="X19" i="13"/>
  <c r="X21" i="13"/>
  <c r="X23" i="13"/>
  <c r="Y3" i="13"/>
  <c r="Y11" i="13"/>
  <c r="Y6" i="13"/>
  <c r="Y7" i="13"/>
  <c r="Y8" i="13"/>
  <c r="Y9" i="13"/>
  <c r="Y13" i="13"/>
  <c r="Y14" i="13"/>
  <c r="Y16" i="13"/>
  <c r="Y19" i="13"/>
  <c r="Y21" i="13"/>
  <c r="Y23" i="13"/>
  <c r="Z3" i="13"/>
  <c r="Z11" i="13"/>
  <c r="Z6" i="13"/>
  <c r="Z7" i="13"/>
  <c r="Z8" i="13"/>
  <c r="Z9" i="13"/>
  <c r="Z13" i="13"/>
  <c r="Z14" i="13"/>
  <c r="Z16" i="13"/>
  <c r="Z19" i="13"/>
  <c r="Z21" i="13"/>
  <c r="Z23" i="13"/>
  <c r="AA3" i="13"/>
  <c r="AA11" i="13"/>
  <c r="AA6" i="13"/>
  <c r="AA7" i="13"/>
  <c r="AA8" i="13"/>
  <c r="AA9" i="13"/>
  <c r="AA13" i="13"/>
  <c r="AA14" i="13"/>
  <c r="AA16" i="13"/>
  <c r="AA19" i="13"/>
  <c r="AA21" i="13"/>
  <c r="AA23" i="13"/>
  <c r="AB3" i="13"/>
  <c r="AB11" i="13"/>
  <c r="AB6" i="13"/>
  <c r="AB7" i="13"/>
  <c r="AB8" i="13"/>
  <c r="AB9" i="13"/>
  <c r="AB13" i="13"/>
  <c r="AB14" i="13"/>
  <c r="AB16" i="13"/>
  <c r="AB19" i="13"/>
  <c r="AB21" i="13"/>
  <c r="AB23" i="13"/>
  <c r="AC3" i="13"/>
  <c r="AC11" i="13"/>
  <c r="AC6" i="13"/>
  <c r="AC7" i="13"/>
  <c r="AC8" i="13"/>
  <c r="AC9" i="13"/>
  <c r="AC13" i="13"/>
  <c r="AC14" i="13"/>
  <c r="AC16" i="13"/>
  <c r="AC19" i="13"/>
  <c r="AC21" i="13"/>
  <c r="AC23" i="13"/>
  <c r="AD3" i="13"/>
  <c r="AD11" i="13"/>
  <c r="AD6" i="13"/>
  <c r="AD9" i="13"/>
  <c r="AD13" i="13"/>
  <c r="AD14" i="13"/>
  <c r="AD19" i="13"/>
  <c r="AD21" i="13"/>
  <c r="AD23" i="13"/>
  <c r="AE3" i="13"/>
  <c r="AE11" i="13"/>
  <c r="AE6" i="13"/>
  <c r="AE9" i="13"/>
  <c r="AE13" i="13"/>
  <c r="AE14" i="13"/>
  <c r="AE19" i="13"/>
  <c r="AE21" i="13"/>
  <c r="AE23" i="13"/>
  <c r="AF3" i="13"/>
  <c r="AF11" i="13"/>
  <c r="AF6" i="13"/>
  <c r="AF9" i="13"/>
  <c r="AF13" i="13"/>
  <c r="AF14" i="13"/>
  <c r="AF19" i="13"/>
  <c r="AF21" i="13"/>
  <c r="AF23" i="13"/>
  <c r="AG3" i="13"/>
  <c r="AG11" i="13"/>
  <c r="AG6" i="13"/>
  <c r="AG9" i="13"/>
  <c r="AG13" i="13"/>
  <c r="AG14" i="13"/>
  <c r="AG19" i="13"/>
  <c r="AG21" i="13"/>
  <c r="AG23" i="13"/>
  <c r="AH3" i="13"/>
  <c r="AH11" i="13"/>
  <c r="AH6" i="13"/>
  <c r="AH9" i="13"/>
  <c r="AH13" i="13"/>
  <c r="AH14" i="13"/>
  <c r="AH19" i="13"/>
  <c r="AH21" i="13"/>
  <c r="AH23" i="13"/>
  <c r="AI3" i="13"/>
  <c r="AI11" i="13"/>
  <c r="AI6" i="13"/>
  <c r="AI9" i="13"/>
  <c r="AI13" i="13"/>
  <c r="AI14" i="13"/>
  <c r="AI19" i="13"/>
  <c r="AI21" i="13"/>
  <c r="AI23" i="13"/>
  <c r="AJ3" i="13"/>
  <c r="AJ11" i="13"/>
  <c r="AJ6" i="13"/>
  <c r="AJ9" i="13"/>
  <c r="AJ13" i="13"/>
  <c r="AJ14" i="13"/>
  <c r="AJ19" i="13"/>
  <c r="AJ21" i="13"/>
  <c r="AJ23" i="13"/>
  <c r="AK3" i="13"/>
  <c r="AK11" i="13"/>
  <c r="AK6" i="13"/>
  <c r="AK9" i="13"/>
  <c r="AK13" i="13"/>
  <c r="AK14" i="13"/>
  <c r="AK19" i="13"/>
  <c r="AK21" i="13"/>
  <c r="AK23" i="13"/>
  <c r="AL3" i="13"/>
  <c r="AL11" i="13"/>
  <c r="AL6" i="13"/>
  <c r="AL9" i="13"/>
  <c r="AL13" i="13"/>
  <c r="AL14" i="13"/>
  <c r="AL19" i="13"/>
  <c r="AL21" i="13"/>
  <c r="AL23" i="13"/>
  <c r="AM3" i="13"/>
  <c r="AM11" i="13"/>
  <c r="AM6" i="13"/>
  <c r="AM9" i="13"/>
  <c r="AM13" i="13"/>
  <c r="AM14" i="13"/>
  <c r="AM19" i="13"/>
  <c r="AM21" i="13"/>
  <c r="AM23" i="13"/>
  <c r="I49" i="18"/>
  <c r="J17" i="18"/>
  <c r="J46" i="18"/>
  <c r="J47" i="18"/>
  <c r="K17" i="18"/>
  <c r="K46" i="18"/>
  <c r="K47" i="18"/>
  <c r="L17" i="18"/>
  <c r="L46" i="18"/>
  <c r="L47" i="18"/>
  <c r="M17" i="18"/>
  <c r="M46" i="18"/>
  <c r="M47" i="18"/>
  <c r="N17" i="18"/>
  <c r="N46" i="18"/>
  <c r="N47" i="18"/>
  <c r="O17" i="18"/>
  <c r="O46" i="18"/>
  <c r="O47" i="18"/>
  <c r="P17" i="18"/>
  <c r="P46" i="18"/>
  <c r="P47" i="18"/>
  <c r="Q17" i="18"/>
  <c r="Q46" i="18"/>
  <c r="Q47" i="18"/>
  <c r="R17" i="18"/>
  <c r="R46" i="18"/>
  <c r="R47" i="18"/>
  <c r="S17" i="18"/>
  <c r="S46" i="18"/>
  <c r="S47" i="18"/>
  <c r="T17" i="18"/>
  <c r="T46" i="18"/>
  <c r="T47" i="18"/>
  <c r="U17" i="18"/>
  <c r="U46" i="18"/>
  <c r="U47" i="18"/>
  <c r="V17" i="18"/>
  <c r="V46" i="18"/>
  <c r="V47" i="18"/>
  <c r="W17" i="18"/>
  <c r="W46" i="18"/>
  <c r="W47" i="18"/>
  <c r="X17" i="18"/>
  <c r="X46" i="18"/>
  <c r="X47" i="18"/>
  <c r="Y17" i="18"/>
  <c r="Y46" i="18"/>
  <c r="Y47" i="18"/>
  <c r="Z17" i="18"/>
  <c r="Z46" i="18"/>
  <c r="Z47" i="18"/>
  <c r="AA17" i="18"/>
  <c r="AA46" i="18"/>
  <c r="AA47" i="18"/>
  <c r="AB17" i="18"/>
  <c r="AB46" i="18"/>
  <c r="AB47" i="18"/>
  <c r="AC17" i="18"/>
  <c r="AC46" i="18"/>
  <c r="AC47" i="18"/>
  <c r="AD44" i="6"/>
  <c r="AD17" i="18"/>
  <c r="AD46" i="18"/>
  <c r="AD47" i="18"/>
  <c r="AE44" i="6"/>
  <c r="AE17" i="18"/>
  <c r="AE46" i="18"/>
  <c r="AE47" i="18"/>
  <c r="AF44" i="6"/>
  <c r="AF17" i="18"/>
  <c r="AF46" i="18"/>
  <c r="AF47" i="18"/>
  <c r="AG44" i="6"/>
  <c r="AG17" i="18"/>
  <c r="AG46" i="18"/>
  <c r="AG47" i="18"/>
  <c r="AH44" i="6"/>
  <c r="AH17" i="18"/>
  <c r="AH46" i="18"/>
  <c r="AH47" i="18"/>
  <c r="AI44" i="6"/>
  <c r="AI17" i="18"/>
  <c r="AI46" i="18"/>
  <c r="AI47" i="18"/>
  <c r="AJ44" i="6"/>
  <c r="AJ17" i="18"/>
  <c r="AJ46" i="18"/>
  <c r="AJ47" i="18"/>
  <c r="AK44" i="6"/>
  <c r="AK17" i="18"/>
  <c r="AK46" i="18"/>
  <c r="AK47" i="18"/>
  <c r="AL44" i="6"/>
  <c r="AL17" i="18"/>
  <c r="AL46" i="18"/>
  <c r="AL47" i="18"/>
  <c r="AM44" i="6"/>
  <c r="AM17" i="18"/>
  <c r="AM46" i="18"/>
  <c r="AM47" i="18"/>
  <c r="I17" i="18"/>
  <c r="I46" i="18"/>
  <c r="I47" i="18"/>
  <c r="I23" i="9"/>
  <c r="I11" i="6"/>
  <c r="I54" i="18"/>
  <c r="I55" i="18"/>
  <c r="F110" i="1"/>
  <c r="I14" i="9"/>
  <c r="I58" i="18"/>
  <c r="I59" i="18"/>
  <c r="I60" i="18"/>
  <c r="I61" i="18"/>
  <c r="I62" i="18"/>
  <c r="I63" i="18"/>
  <c r="I64" i="18"/>
  <c r="I65" i="18"/>
  <c r="I66" i="18"/>
  <c r="I67" i="18"/>
  <c r="I68" i="18"/>
  <c r="I70" i="18"/>
  <c r="I102" i="18"/>
  <c r="I76" i="18"/>
  <c r="F54" i="1"/>
  <c r="I82" i="18"/>
  <c r="F55" i="1"/>
  <c r="I83" i="18"/>
  <c r="F56" i="1"/>
  <c r="I84" i="18"/>
  <c r="I104" i="18"/>
  <c r="I12" i="18"/>
  <c r="I105" i="18"/>
  <c r="I106" i="18"/>
  <c r="I129" i="18"/>
  <c r="I145" i="18"/>
  <c r="I107" i="18"/>
  <c r="I131" i="18"/>
  <c r="I147" i="18"/>
  <c r="I108" i="18"/>
  <c r="I146" i="18"/>
  <c r="J49" i="18"/>
  <c r="J54" i="18"/>
  <c r="J55" i="18"/>
  <c r="J14" i="9"/>
  <c r="J58" i="18"/>
  <c r="J59" i="18"/>
  <c r="J60" i="18"/>
  <c r="J61" i="18"/>
  <c r="J62" i="18"/>
  <c r="J63" i="18"/>
  <c r="J64" i="18"/>
  <c r="J65" i="18"/>
  <c r="J66" i="18"/>
  <c r="J67" i="18"/>
  <c r="J68" i="18"/>
  <c r="J70" i="18"/>
  <c r="J102" i="18"/>
  <c r="J76" i="18"/>
  <c r="J82" i="18"/>
  <c r="J83" i="18"/>
  <c r="J84" i="18"/>
  <c r="J104" i="18"/>
  <c r="J12" i="18"/>
  <c r="J105" i="18"/>
  <c r="J106" i="18"/>
  <c r="J129" i="18"/>
  <c r="J145" i="18"/>
  <c r="J107" i="18"/>
  <c r="J131" i="18"/>
  <c r="J147" i="18"/>
  <c r="J108" i="18"/>
  <c r="J146" i="18"/>
  <c r="K49" i="18"/>
  <c r="K54" i="18"/>
  <c r="K55" i="18"/>
  <c r="K14" i="9"/>
  <c r="K58" i="18"/>
  <c r="K59" i="18"/>
  <c r="K60" i="18"/>
  <c r="K61" i="18"/>
  <c r="K62" i="18"/>
  <c r="K63" i="18"/>
  <c r="K64" i="18"/>
  <c r="K65" i="18"/>
  <c r="K66" i="18"/>
  <c r="K67" i="18"/>
  <c r="K68" i="18"/>
  <c r="K70" i="18"/>
  <c r="K102" i="18"/>
  <c r="K76" i="18"/>
  <c r="K82" i="18"/>
  <c r="K83" i="18"/>
  <c r="K84" i="18"/>
  <c r="K104" i="18"/>
  <c r="K12" i="18"/>
  <c r="K105" i="18"/>
  <c r="K106" i="18"/>
  <c r="K129" i="18"/>
  <c r="K145" i="18"/>
  <c r="K107" i="18"/>
  <c r="K131" i="18"/>
  <c r="K147" i="18"/>
  <c r="K108" i="18"/>
  <c r="K146" i="18"/>
  <c r="L49" i="18"/>
  <c r="L54" i="18"/>
  <c r="L55" i="18"/>
  <c r="L14" i="9"/>
  <c r="L58" i="18"/>
  <c r="L59" i="18"/>
  <c r="L60" i="18"/>
  <c r="L61" i="18"/>
  <c r="L62" i="18"/>
  <c r="L63" i="18"/>
  <c r="L64" i="18"/>
  <c r="L65" i="18"/>
  <c r="L66" i="18"/>
  <c r="L67" i="18"/>
  <c r="L68" i="18"/>
  <c r="L70" i="18"/>
  <c r="L102" i="18"/>
  <c r="L76" i="18"/>
  <c r="L82" i="18"/>
  <c r="L83" i="18"/>
  <c r="L84" i="18"/>
  <c r="L104" i="18"/>
  <c r="L12" i="18"/>
  <c r="L105" i="18"/>
  <c r="L106" i="18"/>
  <c r="L129" i="18"/>
  <c r="L145" i="18"/>
  <c r="L107" i="18"/>
  <c r="L131" i="18"/>
  <c r="L147" i="18"/>
  <c r="L108" i="18"/>
  <c r="L146" i="18"/>
  <c r="M49" i="18"/>
  <c r="M54" i="18"/>
  <c r="M55" i="18"/>
  <c r="M14" i="9"/>
  <c r="M58" i="18"/>
  <c r="M59" i="18"/>
  <c r="M60" i="18"/>
  <c r="M61" i="18"/>
  <c r="M62" i="18"/>
  <c r="M63" i="18"/>
  <c r="M64" i="18"/>
  <c r="M65" i="18"/>
  <c r="M66" i="18"/>
  <c r="M67" i="18"/>
  <c r="M68" i="18"/>
  <c r="M70" i="18"/>
  <c r="M102" i="18"/>
  <c r="M76" i="18"/>
  <c r="M82" i="18"/>
  <c r="M83" i="18"/>
  <c r="M84" i="18"/>
  <c r="M104" i="18"/>
  <c r="M12" i="18"/>
  <c r="M105" i="18"/>
  <c r="M106" i="18"/>
  <c r="M129" i="18"/>
  <c r="M145" i="18"/>
  <c r="M107" i="18"/>
  <c r="M131" i="18"/>
  <c r="M147" i="18"/>
  <c r="M108" i="18"/>
  <c r="M146" i="18"/>
  <c r="N49" i="18"/>
  <c r="N54" i="18"/>
  <c r="N55" i="18"/>
  <c r="N14" i="9"/>
  <c r="N58" i="18"/>
  <c r="N59" i="18"/>
  <c r="N60" i="18"/>
  <c r="N61" i="18"/>
  <c r="N62" i="18"/>
  <c r="N63" i="18"/>
  <c r="N64" i="18"/>
  <c r="N65" i="18"/>
  <c r="N66" i="18"/>
  <c r="N67" i="18"/>
  <c r="N68" i="18"/>
  <c r="N70" i="18"/>
  <c r="N102" i="18"/>
  <c r="N76" i="18"/>
  <c r="N82" i="18"/>
  <c r="N83" i="18"/>
  <c r="N84" i="18"/>
  <c r="N104" i="18"/>
  <c r="N12" i="18"/>
  <c r="N105" i="18"/>
  <c r="N106" i="18"/>
  <c r="N129" i="18"/>
  <c r="N145" i="18"/>
  <c r="N107" i="18"/>
  <c r="N131" i="18"/>
  <c r="N147" i="18"/>
  <c r="N108" i="18"/>
  <c r="N146" i="18"/>
  <c r="O49" i="18"/>
  <c r="O54" i="18"/>
  <c r="O55" i="18"/>
  <c r="O14" i="9"/>
  <c r="O58" i="18"/>
  <c r="O59" i="18"/>
  <c r="O60" i="18"/>
  <c r="O61" i="18"/>
  <c r="O62" i="18"/>
  <c r="O63" i="18"/>
  <c r="O64" i="18"/>
  <c r="O65" i="18"/>
  <c r="O66" i="18"/>
  <c r="O67" i="18"/>
  <c r="O68" i="18"/>
  <c r="O70" i="18"/>
  <c r="O102" i="18"/>
  <c r="O76" i="18"/>
  <c r="O82" i="18"/>
  <c r="O83" i="18"/>
  <c r="O84" i="18"/>
  <c r="O104" i="18"/>
  <c r="O12" i="18"/>
  <c r="O105" i="18"/>
  <c r="O106" i="18"/>
  <c r="O129" i="18"/>
  <c r="O145" i="18"/>
  <c r="O107" i="18"/>
  <c r="O131" i="18"/>
  <c r="O147" i="18"/>
  <c r="O108" i="18"/>
  <c r="O146" i="18"/>
  <c r="P49" i="18"/>
  <c r="P54" i="18"/>
  <c r="P55" i="18"/>
  <c r="P14" i="9"/>
  <c r="P58" i="18"/>
  <c r="P59" i="18"/>
  <c r="P60" i="18"/>
  <c r="P61" i="18"/>
  <c r="P62" i="18"/>
  <c r="P63" i="18"/>
  <c r="P64" i="18"/>
  <c r="P65" i="18"/>
  <c r="P66" i="18"/>
  <c r="P67" i="18"/>
  <c r="P68" i="18"/>
  <c r="P70" i="18"/>
  <c r="P102" i="18"/>
  <c r="P76" i="18"/>
  <c r="P82" i="18"/>
  <c r="P83" i="18"/>
  <c r="P84" i="18"/>
  <c r="P104" i="18"/>
  <c r="P12" i="18"/>
  <c r="P105" i="18"/>
  <c r="P106" i="18"/>
  <c r="P129" i="18"/>
  <c r="P145" i="18"/>
  <c r="P107" i="18"/>
  <c r="P131" i="18"/>
  <c r="P147" i="18"/>
  <c r="P108" i="18"/>
  <c r="P146" i="18"/>
  <c r="Q49" i="18"/>
  <c r="Q54" i="18"/>
  <c r="Q55" i="18"/>
  <c r="Q14" i="9"/>
  <c r="Q58" i="18"/>
  <c r="Q59" i="18"/>
  <c r="Q60" i="18"/>
  <c r="Q61" i="18"/>
  <c r="Q62" i="18"/>
  <c r="Q63" i="18"/>
  <c r="Q64" i="18"/>
  <c r="Q65" i="18"/>
  <c r="Q66" i="18"/>
  <c r="Q67" i="18"/>
  <c r="Q68" i="18"/>
  <c r="Q70" i="18"/>
  <c r="Q102" i="18"/>
  <c r="Q76" i="18"/>
  <c r="Q82" i="18"/>
  <c r="Q83" i="18"/>
  <c r="Q84" i="18"/>
  <c r="Q104" i="18"/>
  <c r="Q12" i="18"/>
  <c r="Q105" i="18"/>
  <c r="Q106" i="18"/>
  <c r="Q129" i="18"/>
  <c r="Q145" i="18"/>
  <c r="Q107" i="18"/>
  <c r="Q131" i="18"/>
  <c r="Q147" i="18"/>
  <c r="Q108" i="18"/>
  <c r="Q146" i="18"/>
  <c r="R49" i="18"/>
  <c r="R54" i="18"/>
  <c r="R55" i="18"/>
  <c r="R14" i="9"/>
  <c r="R58" i="18"/>
  <c r="R59" i="18"/>
  <c r="R60" i="18"/>
  <c r="R61" i="18"/>
  <c r="R62" i="18"/>
  <c r="R63" i="18"/>
  <c r="R64" i="18"/>
  <c r="R65" i="18"/>
  <c r="R66" i="18"/>
  <c r="R67" i="18"/>
  <c r="R68" i="18"/>
  <c r="R70" i="18"/>
  <c r="R102" i="18"/>
  <c r="R76" i="18"/>
  <c r="R82" i="18"/>
  <c r="R83" i="18"/>
  <c r="R84" i="18"/>
  <c r="R104" i="18"/>
  <c r="R12" i="18"/>
  <c r="R105" i="18"/>
  <c r="R106" i="18"/>
  <c r="R129" i="18"/>
  <c r="R145" i="18"/>
  <c r="R107" i="18"/>
  <c r="R131" i="18"/>
  <c r="R147" i="18"/>
  <c r="R108" i="18"/>
  <c r="R146" i="18"/>
  <c r="S49" i="18"/>
  <c r="S54" i="18"/>
  <c r="S55" i="18"/>
  <c r="S14" i="9"/>
  <c r="S58" i="18"/>
  <c r="S59" i="18"/>
  <c r="S60" i="18"/>
  <c r="S61" i="18"/>
  <c r="S62" i="18"/>
  <c r="S63" i="18"/>
  <c r="S64" i="18"/>
  <c r="S65" i="18"/>
  <c r="S66" i="18"/>
  <c r="S67" i="18"/>
  <c r="S68" i="18"/>
  <c r="S70" i="18"/>
  <c r="S102" i="18"/>
  <c r="S76" i="18"/>
  <c r="S82" i="18"/>
  <c r="S83" i="18"/>
  <c r="S84" i="18"/>
  <c r="S104" i="18"/>
  <c r="S12" i="18"/>
  <c r="S105" i="18"/>
  <c r="S106" i="18"/>
  <c r="S129" i="18"/>
  <c r="S145" i="18"/>
  <c r="S107" i="18"/>
  <c r="S131" i="18"/>
  <c r="S147" i="18"/>
  <c r="S108" i="18"/>
  <c r="S146" i="18"/>
  <c r="T49" i="18"/>
  <c r="T54" i="18"/>
  <c r="T55" i="18"/>
  <c r="T14" i="9"/>
  <c r="T58" i="18"/>
  <c r="T59" i="18"/>
  <c r="T60" i="18"/>
  <c r="T61" i="18"/>
  <c r="T62" i="18"/>
  <c r="T63" i="18"/>
  <c r="T64" i="18"/>
  <c r="T65" i="18"/>
  <c r="T66" i="18"/>
  <c r="T67" i="18"/>
  <c r="T68" i="18"/>
  <c r="T70" i="18"/>
  <c r="T102" i="18"/>
  <c r="T76" i="18"/>
  <c r="T82" i="18"/>
  <c r="T83" i="18"/>
  <c r="T84" i="18"/>
  <c r="T104" i="18"/>
  <c r="T12" i="18"/>
  <c r="T105" i="18"/>
  <c r="T106" i="18"/>
  <c r="T129" i="18"/>
  <c r="T145" i="18"/>
  <c r="T107" i="18"/>
  <c r="T131" i="18"/>
  <c r="T147" i="18"/>
  <c r="T108" i="18"/>
  <c r="T146" i="18"/>
  <c r="U49" i="18"/>
  <c r="U54" i="18"/>
  <c r="U55" i="18"/>
  <c r="U14" i="9"/>
  <c r="U58" i="18"/>
  <c r="U59" i="18"/>
  <c r="U60" i="18"/>
  <c r="U61" i="18"/>
  <c r="U62" i="18"/>
  <c r="U63" i="18"/>
  <c r="U64" i="18"/>
  <c r="U65" i="18"/>
  <c r="U66" i="18"/>
  <c r="U67" i="18"/>
  <c r="U68" i="18"/>
  <c r="U70" i="18"/>
  <c r="U102" i="18"/>
  <c r="U76" i="18"/>
  <c r="U82" i="18"/>
  <c r="U83" i="18"/>
  <c r="U84" i="18"/>
  <c r="U104" i="18"/>
  <c r="U12" i="18"/>
  <c r="U105" i="18"/>
  <c r="U106" i="18"/>
  <c r="U129" i="18"/>
  <c r="U145" i="18"/>
  <c r="U107" i="18"/>
  <c r="U131" i="18"/>
  <c r="U147" i="18"/>
  <c r="U108" i="18"/>
  <c r="U146" i="18"/>
  <c r="V49" i="18"/>
  <c r="V54" i="18"/>
  <c r="V55" i="18"/>
  <c r="V14" i="9"/>
  <c r="V58" i="18"/>
  <c r="V59" i="18"/>
  <c r="V60" i="18"/>
  <c r="V61" i="18"/>
  <c r="V62" i="18"/>
  <c r="V63" i="18"/>
  <c r="V64" i="18"/>
  <c r="V65" i="18"/>
  <c r="V66" i="18"/>
  <c r="V67" i="18"/>
  <c r="V68" i="18"/>
  <c r="V70" i="18"/>
  <c r="V102" i="18"/>
  <c r="V76" i="18"/>
  <c r="V82" i="18"/>
  <c r="V83" i="18"/>
  <c r="V84" i="18"/>
  <c r="V104" i="18"/>
  <c r="V12" i="18"/>
  <c r="V105" i="18"/>
  <c r="V106" i="18"/>
  <c r="V129" i="18"/>
  <c r="V145" i="18"/>
  <c r="V107" i="18"/>
  <c r="V131" i="18"/>
  <c r="V147" i="18"/>
  <c r="V108" i="18"/>
  <c r="V146" i="18"/>
  <c r="W49" i="18"/>
  <c r="W54" i="18"/>
  <c r="W55" i="18"/>
  <c r="W14" i="9"/>
  <c r="W58" i="18"/>
  <c r="W59" i="18"/>
  <c r="W60" i="18"/>
  <c r="W61" i="18"/>
  <c r="W62" i="18"/>
  <c r="W63" i="18"/>
  <c r="W64" i="18"/>
  <c r="W65" i="18"/>
  <c r="W66" i="18"/>
  <c r="W67" i="18"/>
  <c r="W68" i="18"/>
  <c r="W70" i="18"/>
  <c r="W102" i="18"/>
  <c r="W76" i="18"/>
  <c r="W82" i="18"/>
  <c r="W83" i="18"/>
  <c r="W84" i="18"/>
  <c r="W104" i="18"/>
  <c r="W12" i="18"/>
  <c r="W105" i="18"/>
  <c r="W106" i="18"/>
  <c r="W129" i="18"/>
  <c r="W145" i="18"/>
  <c r="W107" i="18"/>
  <c r="W131" i="18"/>
  <c r="W147" i="18"/>
  <c r="W108" i="18"/>
  <c r="W146" i="18"/>
  <c r="X49" i="18"/>
  <c r="X54" i="18"/>
  <c r="X55" i="18"/>
  <c r="X14" i="9"/>
  <c r="X58" i="18"/>
  <c r="X59" i="18"/>
  <c r="X60" i="18"/>
  <c r="X61" i="18"/>
  <c r="X62" i="18"/>
  <c r="X63" i="18"/>
  <c r="X64" i="18"/>
  <c r="X65" i="18"/>
  <c r="X66" i="18"/>
  <c r="X67" i="18"/>
  <c r="X68" i="18"/>
  <c r="X70" i="18"/>
  <c r="X102" i="18"/>
  <c r="X76" i="18"/>
  <c r="X82" i="18"/>
  <c r="X83" i="18"/>
  <c r="X84" i="18"/>
  <c r="X104" i="18"/>
  <c r="X12" i="18"/>
  <c r="X105" i="18"/>
  <c r="X106" i="18"/>
  <c r="X129" i="18"/>
  <c r="X145" i="18"/>
  <c r="X107" i="18"/>
  <c r="X131" i="18"/>
  <c r="X147" i="18"/>
  <c r="X108" i="18"/>
  <c r="X146" i="18"/>
  <c r="Y49" i="18"/>
  <c r="Y54" i="18"/>
  <c r="Y55" i="18"/>
  <c r="Y14" i="9"/>
  <c r="Y58" i="18"/>
  <c r="Y59" i="18"/>
  <c r="Y60" i="18"/>
  <c r="Y61" i="18"/>
  <c r="Y62" i="18"/>
  <c r="Y63" i="18"/>
  <c r="Y64" i="18"/>
  <c r="Y65" i="18"/>
  <c r="Y66" i="18"/>
  <c r="Y67" i="18"/>
  <c r="Y68" i="18"/>
  <c r="Y70" i="18"/>
  <c r="Y102" i="18"/>
  <c r="Y76" i="18"/>
  <c r="Y82" i="18"/>
  <c r="Y83" i="18"/>
  <c r="Y84" i="18"/>
  <c r="Y104" i="18"/>
  <c r="Y12" i="18"/>
  <c r="Y105" i="18"/>
  <c r="Y106" i="18"/>
  <c r="Y129" i="18"/>
  <c r="Y145" i="18"/>
  <c r="Y107" i="18"/>
  <c r="Y131" i="18"/>
  <c r="Y147" i="18"/>
  <c r="Y108" i="18"/>
  <c r="Y146" i="18"/>
  <c r="Z49" i="18"/>
  <c r="Z54" i="18"/>
  <c r="Z55" i="18"/>
  <c r="Z14" i="9"/>
  <c r="Z58" i="18"/>
  <c r="Z59" i="18"/>
  <c r="Z60" i="18"/>
  <c r="Z61" i="18"/>
  <c r="Z62" i="18"/>
  <c r="Z63" i="18"/>
  <c r="Z64" i="18"/>
  <c r="Z65" i="18"/>
  <c r="Z66" i="18"/>
  <c r="Z67" i="18"/>
  <c r="Z68" i="18"/>
  <c r="Z70" i="18"/>
  <c r="Z102" i="18"/>
  <c r="Z76" i="18"/>
  <c r="Z82" i="18"/>
  <c r="Z83" i="18"/>
  <c r="Z84" i="18"/>
  <c r="Z104" i="18"/>
  <c r="Z12" i="18"/>
  <c r="Z105" i="18"/>
  <c r="Z106" i="18"/>
  <c r="Z129" i="18"/>
  <c r="Z145" i="18"/>
  <c r="Z107" i="18"/>
  <c r="Z131" i="18"/>
  <c r="Z147" i="18"/>
  <c r="Z108" i="18"/>
  <c r="Z146" i="18"/>
  <c r="AA49" i="18"/>
  <c r="AA54" i="18"/>
  <c r="AA55" i="18"/>
  <c r="AA14" i="9"/>
  <c r="AA58" i="18"/>
  <c r="AA59" i="18"/>
  <c r="AA60" i="18"/>
  <c r="AA61" i="18"/>
  <c r="AA62" i="18"/>
  <c r="AA63" i="18"/>
  <c r="AA64" i="18"/>
  <c r="AA65" i="18"/>
  <c r="AA66" i="18"/>
  <c r="AA67" i="18"/>
  <c r="AA68" i="18"/>
  <c r="AA70" i="18"/>
  <c r="AA102" i="18"/>
  <c r="AA76" i="18"/>
  <c r="AA82" i="18"/>
  <c r="AA83" i="18"/>
  <c r="AA84" i="18"/>
  <c r="AA104" i="18"/>
  <c r="AA12" i="18"/>
  <c r="AA105" i="18"/>
  <c r="AA106" i="18"/>
  <c r="AA129" i="18"/>
  <c r="AA145" i="18"/>
  <c r="AA107" i="18"/>
  <c r="AA131" i="18"/>
  <c r="AA147" i="18"/>
  <c r="AA108" i="18"/>
  <c r="AA146" i="18"/>
  <c r="AB49" i="18"/>
  <c r="AB54" i="18"/>
  <c r="AB55" i="18"/>
  <c r="AB14" i="9"/>
  <c r="AB58" i="18"/>
  <c r="AB59" i="18"/>
  <c r="AB60" i="18"/>
  <c r="AB61" i="18"/>
  <c r="AB62" i="18"/>
  <c r="AB63" i="18"/>
  <c r="AB64" i="18"/>
  <c r="AB65" i="18"/>
  <c r="AB66" i="18"/>
  <c r="AB67" i="18"/>
  <c r="AB68" i="18"/>
  <c r="AB70" i="18"/>
  <c r="AB102" i="18"/>
  <c r="AB76" i="18"/>
  <c r="AB82" i="18"/>
  <c r="AB83" i="18"/>
  <c r="AB84" i="18"/>
  <c r="AB104" i="18"/>
  <c r="AB12" i="18"/>
  <c r="AB105" i="18"/>
  <c r="AB106" i="18"/>
  <c r="AB129" i="18"/>
  <c r="AB145" i="18"/>
  <c r="AB107" i="18"/>
  <c r="AB131" i="18"/>
  <c r="AB147" i="18"/>
  <c r="AB108" i="18"/>
  <c r="AB146" i="18"/>
  <c r="AC49" i="18"/>
  <c r="AC54" i="18"/>
  <c r="AC55" i="18"/>
  <c r="AC14" i="9"/>
  <c r="AC58" i="18"/>
  <c r="AC59" i="18"/>
  <c r="AC60" i="18"/>
  <c r="AC61" i="18"/>
  <c r="AC62" i="18"/>
  <c r="AC63" i="18"/>
  <c r="AC64" i="18"/>
  <c r="AC65" i="18"/>
  <c r="AC66" i="18"/>
  <c r="AC67" i="18"/>
  <c r="AC68" i="18"/>
  <c r="AC70" i="18"/>
  <c r="AC102" i="18"/>
  <c r="AC76" i="18"/>
  <c r="AC82" i="18"/>
  <c r="AC83" i="18"/>
  <c r="AC84" i="18"/>
  <c r="AC104" i="18"/>
  <c r="AC12" i="18"/>
  <c r="AC105" i="18"/>
  <c r="AC106" i="18"/>
  <c r="AC129" i="18"/>
  <c r="AC145" i="18"/>
  <c r="AC107" i="18"/>
  <c r="AC131" i="18"/>
  <c r="AC147" i="18"/>
  <c r="AC108" i="18"/>
  <c r="AC146" i="18"/>
  <c r="I89" i="18"/>
  <c r="I91" i="18"/>
  <c r="I92" i="18"/>
  <c r="I93" i="18"/>
  <c r="J89" i="18"/>
  <c r="J91" i="18"/>
  <c r="J92" i="18"/>
  <c r="J93" i="18"/>
  <c r="K89" i="18"/>
  <c r="K91" i="18"/>
  <c r="K92" i="18"/>
  <c r="K93" i="18"/>
  <c r="L89" i="18"/>
  <c r="L91" i="18"/>
  <c r="L92" i="18"/>
  <c r="L93" i="18"/>
  <c r="M89" i="18"/>
  <c r="M91" i="18"/>
  <c r="M92" i="18"/>
  <c r="M93" i="18"/>
  <c r="N89" i="18"/>
  <c r="N91" i="18"/>
  <c r="N92" i="18"/>
  <c r="N93" i="18"/>
  <c r="O89" i="18"/>
  <c r="O91" i="18"/>
  <c r="O92" i="18"/>
  <c r="O93" i="18"/>
  <c r="P89" i="18"/>
  <c r="P91" i="18"/>
  <c r="P92" i="18"/>
  <c r="P93" i="18"/>
  <c r="Q89" i="18"/>
  <c r="Q91" i="18"/>
  <c r="Q92" i="18"/>
  <c r="Q93" i="18"/>
  <c r="R89" i="18"/>
  <c r="R91" i="18"/>
  <c r="R92" i="18"/>
  <c r="R93" i="18"/>
  <c r="S89" i="18"/>
  <c r="S91" i="18"/>
  <c r="S92" i="18"/>
  <c r="S93" i="18"/>
  <c r="T89" i="18"/>
  <c r="T91" i="18"/>
  <c r="T92" i="18"/>
  <c r="U89" i="18"/>
  <c r="U91" i="18"/>
  <c r="U92" i="18"/>
  <c r="U93" i="18"/>
  <c r="V89" i="18"/>
  <c r="V91" i="18"/>
  <c r="V92" i="18"/>
  <c r="V93" i="18"/>
  <c r="W89" i="18"/>
  <c r="W91" i="18"/>
  <c r="W92" i="18"/>
  <c r="W93" i="18"/>
  <c r="X89" i="18"/>
  <c r="X91" i="18"/>
  <c r="X92" i="18"/>
  <c r="X93" i="18"/>
  <c r="Y89" i="18"/>
  <c r="Y91" i="18"/>
  <c r="Y92" i="18"/>
  <c r="Y93" i="18"/>
  <c r="Z89" i="18"/>
  <c r="Z91" i="18"/>
  <c r="Z92" i="18"/>
  <c r="Z93" i="18"/>
  <c r="AA89" i="18"/>
  <c r="AA91" i="18"/>
  <c r="AA92" i="18"/>
  <c r="AA93" i="18"/>
  <c r="AB89" i="18"/>
  <c r="AB91" i="18"/>
  <c r="AB92" i="18"/>
  <c r="AB93" i="18"/>
  <c r="AC89" i="18"/>
  <c r="AC91" i="18"/>
  <c r="AC92" i="18"/>
  <c r="AC93" i="18"/>
  <c r="I62" i="9"/>
  <c r="I61" i="9"/>
  <c r="AM62" i="9"/>
  <c r="AL62" i="9"/>
  <c r="AK62" i="9"/>
  <c r="AJ62" i="9"/>
  <c r="AI62" i="9"/>
  <c r="AH62" i="9"/>
  <c r="AG62" i="9"/>
  <c r="AF62" i="9"/>
  <c r="AE62" i="9"/>
  <c r="AD62" i="9"/>
  <c r="AC62" i="9"/>
  <c r="AB62" i="9"/>
  <c r="AA62" i="9"/>
  <c r="Z62" i="9"/>
  <c r="Y62" i="9"/>
  <c r="X62" i="9"/>
  <c r="W62" i="9"/>
  <c r="V62" i="9"/>
  <c r="U62" i="9"/>
  <c r="T62" i="9"/>
  <c r="S62" i="9"/>
  <c r="R62" i="9"/>
  <c r="Q62" i="9"/>
  <c r="P62" i="9"/>
  <c r="O62" i="9"/>
  <c r="N62" i="9"/>
  <c r="M62" i="9"/>
  <c r="L62" i="9"/>
  <c r="K62" i="9"/>
  <c r="J62" i="9"/>
  <c r="AM61" i="9"/>
  <c r="AL61" i="9"/>
  <c r="AK61" i="9"/>
  <c r="AJ61" i="9"/>
  <c r="AI61" i="9"/>
  <c r="AH61" i="9"/>
  <c r="AG61" i="9"/>
  <c r="AF61" i="9"/>
  <c r="AE61" i="9"/>
  <c r="AD61" i="9"/>
  <c r="AC61" i="9"/>
  <c r="AB61" i="9"/>
  <c r="AA61" i="9"/>
  <c r="Z61" i="9"/>
  <c r="Y61" i="9"/>
  <c r="X61" i="9"/>
  <c r="W61" i="9"/>
  <c r="V61" i="9"/>
  <c r="U61" i="9"/>
  <c r="T61" i="9"/>
  <c r="S61" i="9"/>
  <c r="R61" i="9"/>
  <c r="Q61" i="9"/>
  <c r="P61" i="9"/>
  <c r="O61" i="9"/>
  <c r="N61" i="9"/>
  <c r="M61" i="9"/>
  <c r="L61" i="9"/>
  <c r="K61" i="9"/>
  <c r="J61" i="9"/>
  <c r="AM55" i="9"/>
  <c r="AL55" i="9"/>
  <c r="AK55" i="9"/>
  <c r="AJ55" i="9"/>
  <c r="AI55" i="9"/>
  <c r="AH55" i="9"/>
  <c r="AG55" i="9"/>
  <c r="AF55" i="9"/>
  <c r="AE55" i="9"/>
  <c r="AD55" i="9"/>
  <c r="AC55" i="9"/>
  <c r="AB55" i="9"/>
  <c r="AA55" i="9"/>
  <c r="Z55" i="9"/>
  <c r="Y55" i="9"/>
  <c r="X55" i="9"/>
  <c r="W55" i="9"/>
  <c r="V55" i="9"/>
  <c r="U55" i="9"/>
  <c r="T55" i="9"/>
  <c r="S55" i="9"/>
  <c r="R55" i="9"/>
  <c r="Q55" i="9"/>
  <c r="P55" i="9"/>
  <c r="O55" i="9"/>
  <c r="N55" i="9"/>
  <c r="M55" i="9"/>
  <c r="L55" i="9"/>
  <c r="K55" i="9"/>
  <c r="J55" i="9"/>
  <c r="I55" i="9"/>
  <c r="AM54" i="9"/>
  <c r="AL54" i="9"/>
  <c r="AK54" i="9"/>
  <c r="AJ54" i="9"/>
  <c r="AI54" i="9"/>
  <c r="AH54" i="9"/>
  <c r="AG54" i="9"/>
  <c r="AF54" i="9"/>
  <c r="AE54" i="9"/>
  <c r="AD54" i="9"/>
  <c r="AC54" i="9"/>
  <c r="AB54" i="9"/>
  <c r="AA54" i="9"/>
  <c r="Z54" i="9"/>
  <c r="Y54" i="9"/>
  <c r="X54" i="9"/>
  <c r="W54" i="9"/>
  <c r="V54" i="9"/>
  <c r="U54" i="9"/>
  <c r="T54" i="9"/>
  <c r="S54" i="9"/>
  <c r="R54" i="9"/>
  <c r="Q54" i="9"/>
  <c r="P54" i="9"/>
  <c r="O54" i="9"/>
  <c r="N54" i="9"/>
  <c r="M54" i="9"/>
  <c r="L54" i="9"/>
  <c r="K54" i="9"/>
  <c r="J54" i="9"/>
  <c r="I54" i="9"/>
  <c r="J48" i="9"/>
  <c r="K48" i="9"/>
  <c r="L48" i="9"/>
  <c r="M48" i="9"/>
  <c r="N48" i="9"/>
  <c r="O48" i="9"/>
  <c r="P48" i="9"/>
  <c r="Q48" i="9"/>
  <c r="R48" i="9"/>
  <c r="S48" i="9"/>
  <c r="T48" i="9"/>
  <c r="U48" i="9"/>
  <c r="V48" i="9"/>
  <c r="W48" i="9"/>
  <c r="X48" i="9"/>
  <c r="Y48" i="9"/>
  <c r="Z48" i="9"/>
  <c r="AA48" i="9"/>
  <c r="AB48" i="9"/>
  <c r="AC48" i="9"/>
  <c r="AD48" i="9"/>
  <c r="AE48" i="9"/>
  <c r="AF48" i="9"/>
  <c r="AG48" i="9"/>
  <c r="AH48" i="9"/>
  <c r="AI48" i="9"/>
  <c r="AJ48" i="9"/>
  <c r="AK48" i="9"/>
  <c r="AL48" i="9"/>
  <c r="AM48" i="9"/>
  <c r="I48" i="9"/>
  <c r="J47" i="9"/>
  <c r="K47" i="9"/>
  <c r="L47" i="9"/>
  <c r="M47" i="9"/>
  <c r="N47" i="9"/>
  <c r="O47" i="9"/>
  <c r="P47" i="9"/>
  <c r="Q47" i="9"/>
  <c r="R47" i="9"/>
  <c r="S47" i="9"/>
  <c r="T47" i="9"/>
  <c r="U47" i="9"/>
  <c r="V47" i="9"/>
  <c r="W47" i="9"/>
  <c r="X47" i="9"/>
  <c r="Y47" i="9"/>
  <c r="Z47" i="9"/>
  <c r="AA47" i="9"/>
  <c r="AB47" i="9"/>
  <c r="AC47" i="9"/>
  <c r="AD47" i="9"/>
  <c r="AE47" i="9"/>
  <c r="AF47" i="9"/>
  <c r="AG47" i="9"/>
  <c r="AH47" i="9"/>
  <c r="AI47" i="9"/>
  <c r="AJ47" i="9"/>
  <c r="AK47" i="9"/>
  <c r="AL47" i="9"/>
  <c r="AM47" i="9"/>
  <c r="I47" i="9"/>
  <c r="I26" i="9"/>
  <c r="I20" i="9"/>
  <c r="I229" i="18"/>
  <c r="I224" i="18"/>
  <c r="I213" i="18"/>
  <c r="I209" i="18"/>
  <c r="I171" i="18"/>
  <c r="I166" i="18"/>
  <c r="I234" i="18"/>
  <c r="I217" i="18"/>
  <c r="I189" i="18"/>
  <c r="I175" i="18"/>
  <c r="E9" i="12"/>
  <c r="E53" i="12"/>
  <c r="E45" i="12"/>
  <c r="E30" i="12"/>
  <c r="E4" i="12"/>
  <c r="E3" i="12"/>
  <c r="E2" i="12"/>
  <c r="J26" i="9"/>
  <c r="K26" i="9"/>
  <c r="L26" i="9"/>
  <c r="M26" i="9"/>
  <c r="N26" i="9"/>
  <c r="O26" i="9"/>
  <c r="P26" i="9"/>
  <c r="Q26" i="9"/>
  <c r="R26" i="9"/>
  <c r="S26" i="9"/>
  <c r="T26" i="9"/>
  <c r="U26" i="9"/>
  <c r="V26" i="9"/>
  <c r="W26" i="9"/>
  <c r="X26" i="9"/>
  <c r="Y26" i="9"/>
  <c r="Z26" i="9"/>
  <c r="AA26" i="9"/>
  <c r="AB26" i="9"/>
  <c r="AC26" i="9"/>
  <c r="AD26" i="9"/>
  <c r="AE26" i="9"/>
  <c r="AF26" i="9"/>
  <c r="AG26" i="9"/>
  <c r="AH26" i="9"/>
  <c r="AI26" i="9"/>
  <c r="AJ26" i="9"/>
  <c r="AK26" i="9"/>
  <c r="AL26" i="9"/>
  <c r="AM26" i="9"/>
  <c r="J23" i="9"/>
  <c r="K23" i="9"/>
  <c r="L23" i="9"/>
  <c r="M23" i="9"/>
  <c r="N23" i="9"/>
  <c r="O23" i="9"/>
  <c r="P23" i="9"/>
  <c r="Q23" i="9"/>
  <c r="R23" i="9"/>
  <c r="S23" i="9"/>
  <c r="T23" i="9"/>
  <c r="U23" i="9"/>
  <c r="V23" i="9"/>
  <c r="W23" i="9"/>
  <c r="X23" i="9"/>
  <c r="Y23" i="9"/>
  <c r="Z23" i="9"/>
  <c r="AA23" i="9"/>
  <c r="AB23" i="9"/>
  <c r="AC23" i="9"/>
  <c r="AD23" i="9"/>
  <c r="AE23" i="9"/>
  <c r="AF23" i="9"/>
  <c r="AG23" i="9"/>
  <c r="AH23" i="9"/>
  <c r="AI23" i="9"/>
  <c r="AJ23" i="9"/>
  <c r="AK23" i="9"/>
  <c r="AL23" i="9"/>
  <c r="AM23" i="9"/>
  <c r="J20" i="9"/>
  <c r="AD14" i="9"/>
  <c r="AE14" i="9"/>
  <c r="AF14" i="9"/>
  <c r="AG14" i="9"/>
  <c r="AH14" i="9"/>
  <c r="AI14" i="9"/>
  <c r="AJ14" i="9"/>
  <c r="AK14" i="9"/>
  <c r="AL14" i="9"/>
  <c r="AM14" i="9"/>
  <c r="J11" i="9"/>
  <c r="K11" i="9"/>
  <c r="L11" i="9"/>
  <c r="M11" i="9"/>
  <c r="N11" i="9"/>
  <c r="O11" i="9"/>
  <c r="P11" i="9"/>
  <c r="Q11" i="9"/>
  <c r="R11" i="9"/>
  <c r="S11" i="9"/>
  <c r="T11" i="9"/>
  <c r="U11" i="9"/>
  <c r="V11" i="9"/>
  <c r="W11" i="9"/>
  <c r="X11" i="9"/>
  <c r="Y11" i="9"/>
  <c r="Z11" i="9"/>
  <c r="AA11" i="9"/>
  <c r="AB11" i="9"/>
  <c r="AC11" i="9"/>
  <c r="AD11" i="9"/>
  <c r="AE11" i="9"/>
  <c r="AF11" i="9"/>
  <c r="AG11" i="9"/>
  <c r="AH11" i="9"/>
  <c r="AI11" i="9"/>
  <c r="AJ11" i="9"/>
  <c r="AK11" i="9"/>
  <c r="AL11" i="9"/>
  <c r="AM11" i="9"/>
  <c r="I11" i="9"/>
  <c r="F66" i="1"/>
  <c r="AH83" i="18"/>
  <c r="AD83" i="18"/>
  <c r="AM83" i="18"/>
  <c r="AF83" i="18"/>
  <c r="AE83" i="18"/>
  <c r="AJ83" i="18"/>
  <c r="AK83" i="18"/>
  <c r="AG83" i="18"/>
  <c r="AI83" i="18"/>
  <c r="AL83" i="18"/>
  <c r="AL82" i="18"/>
  <c r="AM82" i="18"/>
  <c r="AE82" i="18"/>
  <c r="AF82" i="18"/>
  <c r="AD82" i="18"/>
  <c r="AJ82" i="18"/>
  <c r="AG82" i="18"/>
  <c r="AI82" i="18"/>
  <c r="AK82" i="18"/>
  <c r="AH82" i="18"/>
  <c r="F57" i="1"/>
  <c r="AI84" i="18"/>
  <c r="AH84" i="18"/>
  <c r="AD84" i="18"/>
  <c r="AK84" i="18"/>
  <c r="AL84" i="18"/>
  <c r="AM84" i="18"/>
  <c r="AF84" i="18"/>
  <c r="AE84" i="18"/>
  <c r="AJ84" i="18"/>
  <c r="AG84" i="18"/>
  <c r="AJ109" i="6"/>
  <c r="AK109" i="6"/>
  <c r="AH109" i="6"/>
  <c r="AL109" i="6"/>
  <c r="AI109" i="6"/>
  <c r="AE109" i="6"/>
  <c r="AM109" i="6"/>
  <c r="AF109" i="6"/>
  <c r="AD109" i="6"/>
  <c r="AG109" i="6"/>
  <c r="I15" i="6"/>
  <c r="AM15" i="6"/>
  <c r="AM16" i="6"/>
  <c r="AK15" i="6"/>
  <c r="AK16" i="6"/>
  <c r="AF16" i="6"/>
  <c r="AF15" i="6"/>
  <c r="U15" i="6"/>
  <c r="U16" i="6"/>
  <c r="V15" i="6"/>
  <c r="V16" i="6"/>
  <c r="W15" i="6"/>
  <c r="W16" i="6"/>
  <c r="Q15" i="6"/>
  <c r="Q16" i="6"/>
  <c r="AG16" i="6"/>
  <c r="AG15" i="6"/>
  <c r="AD15" i="6"/>
  <c r="AD16" i="6"/>
  <c r="P15" i="6"/>
  <c r="P16" i="6"/>
  <c r="Y15" i="6"/>
  <c r="Y16" i="6"/>
  <c r="J16" i="6"/>
  <c r="J15" i="6"/>
  <c r="R16" i="6"/>
  <c r="R15" i="6"/>
  <c r="Z16" i="6"/>
  <c r="Z15" i="6"/>
  <c r="AH16" i="6"/>
  <c r="AH15" i="6"/>
  <c r="M15" i="6"/>
  <c r="M16" i="6"/>
  <c r="N15" i="6"/>
  <c r="N16" i="6"/>
  <c r="AL15" i="6"/>
  <c r="AL16" i="6"/>
  <c r="O15" i="6"/>
  <c r="O16" i="6"/>
  <c r="AE15" i="6"/>
  <c r="AE16" i="6"/>
  <c r="I16" i="6"/>
  <c r="AA15" i="6"/>
  <c r="AA16" i="6"/>
  <c r="AI15" i="6"/>
  <c r="AI16" i="6"/>
  <c r="AC15" i="6"/>
  <c r="AC16" i="6"/>
  <c r="X16" i="6"/>
  <c r="X15" i="6"/>
  <c r="K15" i="6"/>
  <c r="K16" i="6"/>
  <c r="S15" i="6"/>
  <c r="S16" i="6"/>
  <c r="L15" i="6"/>
  <c r="L16" i="6"/>
  <c r="T15" i="6"/>
  <c r="T16" i="6"/>
  <c r="AB15" i="6"/>
  <c r="AB16" i="6"/>
  <c r="AJ15" i="6"/>
  <c r="AJ16" i="6"/>
  <c r="AB10" i="6"/>
  <c r="M10" i="6"/>
  <c r="N10" i="6"/>
  <c r="O10" i="6"/>
  <c r="W10" i="6"/>
  <c r="AE10" i="6"/>
  <c r="AM10" i="6"/>
  <c r="U10" i="6"/>
  <c r="V10" i="6"/>
  <c r="X10" i="6"/>
  <c r="I10" i="6"/>
  <c r="Q10" i="6"/>
  <c r="Y10" i="6"/>
  <c r="AG10" i="6"/>
  <c r="L10" i="6"/>
  <c r="AK10" i="6"/>
  <c r="AD10" i="6"/>
  <c r="P10" i="6"/>
  <c r="AH10" i="6"/>
  <c r="T10" i="6"/>
  <c r="AJ10" i="6"/>
  <c r="AC10" i="6"/>
  <c r="AL10" i="6"/>
  <c r="AF10" i="6"/>
  <c r="J10" i="6"/>
  <c r="J11" i="6"/>
  <c r="R10" i="6"/>
  <c r="Z10" i="6"/>
  <c r="K10" i="6"/>
  <c r="S10" i="6"/>
  <c r="AA10" i="6"/>
  <c r="AI10" i="6"/>
  <c r="AC14" i="18"/>
  <c r="J14" i="18"/>
  <c r="R14" i="18"/>
  <c r="O13" i="18"/>
  <c r="AI14" i="18"/>
  <c r="N9" i="18"/>
  <c r="AK14" i="18"/>
  <c r="AK13" i="18"/>
  <c r="AF14" i="18"/>
  <c r="Z14" i="18"/>
  <c r="I14" i="18"/>
  <c r="AG14" i="18"/>
  <c r="O14" i="18"/>
  <c r="I13" i="18"/>
  <c r="V9" i="18"/>
  <c r="AL14" i="18"/>
  <c r="AL12" i="18"/>
  <c r="AH12" i="18"/>
  <c r="AC9" i="18"/>
  <c r="AD12" i="18"/>
  <c r="I9" i="18"/>
  <c r="Q14" i="18"/>
  <c r="Y14" i="18"/>
  <c r="W9" i="18"/>
  <c r="AM13" i="18"/>
  <c r="J9" i="18"/>
  <c r="P13" i="18"/>
  <c r="AD9" i="18"/>
  <c r="AD14" i="18"/>
  <c r="K9" i="18"/>
  <c r="AA9" i="18"/>
  <c r="M9" i="18"/>
  <c r="P14" i="18"/>
  <c r="AI9" i="18"/>
  <c r="AE14" i="18"/>
  <c r="AM14" i="18"/>
  <c r="AI13" i="18"/>
  <c r="S9" i="18"/>
  <c r="R9" i="18"/>
  <c r="X13" i="18"/>
  <c r="J13" i="18"/>
  <c r="AL9" i="18"/>
  <c r="L13" i="18"/>
  <c r="Q13" i="18"/>
  <c r="AJ14" i="18"/>
  <c r="U9" i="18"/>
  <c r="O9" i="18"/>
  <c r="K13" i="18"/>
  <c r="S13" i="18"/>
  <c r="AA13" i="18"/>
  <c r="Z9" i="18"/>
  <c r="AF13" i="18"/>
  <c r="L9" i="18"/>
  <c r="R13" i="18"/>
  <c r="T13" i="18"/>
  <c r="V14" i="18"/>
  <c r="T14" i="18"/>
  <c r="AH14" i="18"/>
  <c r="AK9" i="18"/>
  <c r="Q9" i="18"/>
  <c r="AG13" i="18"/>
  <c r="W14" i="18"/>
  <c r="Y9" i="18"/>
  <c r="AB9" i="18"/>
  <c r="AH13" i="18"/>
  <c r="AJ13" i="18"/>
  <c r="U13" i="18"/>
  <c r="AG9" i="18"/>
  <c r="Y13" i="18"/>
  <c r="AJ9" i="18"/>
  <c r="N14" i="18"/>
  <c r="AE12" i="18"/>
  <c r="AM9" i="18"/>
  <c r="K14" i="18"/>
  <c r="AI12" i="18"/>
  <c r="AF12" i="18"/>
  <c r="AH9" i="18"/>
  <c r="AB13" i="18"/>
  <c r="AK12" i="18"/>
  <c r="AM12" i="18"/>
  <c r="M14" i="18"/>
  <c r="AA14" i="18"/>
  <c r="Z13" i="18"/>
  <c r="U14" i="18"/>
  <c r="N13" i="18"/>
  <c r="AE13" i="18"/>
  <c r="S14" i="18"/>
  <c r="AJ12" i="18"/>
  <c r="AD13" i="18"/>
  <c r="P9" i="18"/>
  <c r="V13" i="18"/>
  <c r="X9" i="18"/>
  <c r="X14" i="18"/>
  <c r="AB14" i="18"/>
  <c r="W13" i="18"/>
  <c r="AG12" i="18"/>
  <c r="AE9" i="18"/>
  <c r="M13" i="18"/>
  <c r="AF9" i="18"/>
  <c r="AL13" i="18"/>
  <c r="L14" i="18"/>
  <c r="T9" i="18"/>
  <c r="AC13" i="18"/>
  <c r="K20" i="9"/>
  <c r="AK104" i="18"/>
  <c r="AK91" i="18"/>
  <c r="AD104" i="18"/>
  <c r="AD91" i="18"/>
  <c r="AM91" i="18"/>
  <c r="AM104" i="18"/>
  <c r="AH91" i="18"/>
  <c r="AH104" i="18"/>
  <c r="AI91" i="18"/>
  <c r="AI104" i="18"/>
  <c r="AG91" i="18"/>
  <c r="AG104" i="18"/>
  <c r="AF91" i="18"/>
  <c r="AF104" i="18"/>
  <c r="AL104" i="18"/>
  <c r="AL91" i="18"/>
  <c r="AE91" i="18"/>
  <c r="AE104" i="18"/>
  <c r="AJ104" i="18"/>
  <c r="AJ91" i="18"/>
  <c r="AJ147" i="18"/>
  <c r="AF145" i="18"/>
  <c r="AE147" i="18"/>
  <c r="AH147" i="18"/>
  <c r="AJ145" i="18"/>
  <c r="AI147" i="18"/>
  <c r="AE145" i="18"/>
  <c r="AI145" i="18"/>
  <c r="AL145" i="18"/>
  <c r="AG147" i="18"/>
  <c r="AG145" i="18"/>
  <c r="AM139" i="18"/>
  <c r="AM147" i="18"/>
  <c r="AF147" i="18"/>
  <c r="AM145" i="18"/>
  <c r="AK147" i="18"/>
  <c r="AK145" i="18"/>
  <c r="AH145" i="18"/>
  <c r="AD145" i="18"/>
  <c r="AL147" i="18"/>
  <c r="AD147" i="18"/>
  <c r="AH129" i="18"/>
  <c r="AK129" i="18"/>
  <c r="AM129" i="18"/>
  <c r="AG129" i="18"/>
  <c r="AL129" i="18"/>
  <c r="AM123" i="18"/>
  <c r="AD129" i="18"/>
  <c r="AI129" i="18"/>
  <c r="AE129" i="18"/>
  <c r="AF129" i="18"/>
  <c r="AJ129" i="18"/>
  <c r="AJ107" i="18"/>
  <c r="AH93" i="18"/>
  <c r="AH106" i="18"/>
  <c r="AM92" i="18"/>
  <c r="AM105" i="18"/>
  <c r="AM225" i="18"/>
  <c r="AM106" i="18"/>
  <c r="AM93" i="18"/>
  <c r="AJ93" i="18"/>
  <c r="AJ106" i="18"/>
  <c r="AD105" i="18"/>
  <c r="AD92" i="18"/>
  <c r="AI92" i="18"/>
  <c r="AI105" i="18"/>
  <c r="AJ105" i="18"/>
  <c r="AJ92" i="18"/>
  <c r="AK106" i="18"/>
  <c r="AK93" i="18"/>
  <c r="AH92" i="18"/>
  <c r="AH105" i="18"/>
  <c r="AD106" i="18"/>
  <c r="AD93" i="18"/>
  <c r="AK105" i="18"/>
  <c r="AK92" i="18"/>
  <c r="AE106" i="18"/>
  <c r="AE93" i="18"/>
  <c r="AL105" i="18"/>
  <c r="AL92" i="18"/>
  <c r="AL93" i="18"/>
  <c r="AL106" i="18"/>
  <c r="AI106" i="18"/>
  <c r="AI93" i="18"/>
  <c r="AF106" i="18"/>
  <c r="AF93" i="18"/>
  <c r="AF92" i="18"/>
  <c r="AF105" i="18"/>
  <c r="AE92" i="18"/>
  <c r="AE105" i="18"/>
  <c r="AG92" i="18"/>
  <c r="AG105" i="18"/>
  <c r="AG93" i="18"/>
  <c r="AG106" i="18"/>
  <c r="L20" i="9"/>
  <c r="AD107" i="18"/>
  <c r="AH107" i="18"/>
  <c r="AJ131" i="18"/>
  <c r="AJ108" i="18"/>
  <c r="AM131" i="18"/>
  <c r="AM108" i="18"/>
  <c r="AG131" i="18"/>
  <c r="AG108" i="18"/>
  <c r="AH131" i="18"/>
  <c r="AH108" i="18"/>
  <c r="AI131" i="18"/>
  <c r="AI108" i="18"/>
  <c r="AD131" i="18"/>
  <c r="AD108" i="18"/>
  <c r="AL131" i="18"/>
  <c r="AL108" i="18"/>
  <c r="AE131" i="18"/>
  <c r="AE108" i="18"/>
  <c r="AK131" i="18"/>
  <c r="AK108" i="18"/>
  <c r="AF131" i="18"/>
  <c r="AF108" i="18"/>
  <c r="AF107" i="18"/>
  <c r="AM107" i="18"/>
  <c r="AE107" i="18"/>
  <c r="AK107" i="18"/>
  <c r="AI107" i="18"/>
  <c r="AL107" i="18"/>
  <c r="AG107" i="18"/>
  <c r="I34" i="6"/>
  <c r="L11" i="6"/>
  <c r="K11" i="6"/>
  <c r="I211" i="18"/>
  <c r="I226" i="18"/>
  <c r="I168" i="18"/>
  <c r="M20" i="9"/>
  <c r="I148" i="18"/>
  <c r="M11" i="6"/>
  <c r="J224" i="18"/>
  <c r="J166" i="18"/>
  <c r="J209" i="18"/>
  <c r="N20" i="9"/>
  <c r="N11" i="6"/>
  <c r="J211" i="18"/>
  <c r="J226" i="18"/>
  <c r="J168" i="18"/>
  <c r="O20" i="9"/>
  <c r="J148" i="18"/>
  <c r="O11" i="6"/>
  <c r="K166" i="18"/>
  <c r="K209" i="18"/>
  <c r="K224" i="18"/>
  <c r="P20" i="9"/>
  <c r="P11" i="6"/>
  <c r="K226" i="18"/>
  <c r="K211" i="18"/>
  <c r="K168" i="18"/>
  <c r="Q20" i="9"/>
  <c r="K148" i="18"/>
  <c r="Q11" i="6"/>
  <c r="L209" i="18"/>
  <c r="L166" i="18"/>
  <c r="L224" i="18"/>
  <c r="R20" i="9"/>
  <c r="R11" i="6"/>
  <c r="L168" i="18"/>
  <c r="L226" i="18"/>
  <c r="L211" i="18"/>
  <c r="S20" i="9"/>
  <c r="L148" i="18"/>
  <c r="S11" i="6"/>
  <c r="M209" i="18"/>
  <c r="M224" i="18"/>
  <c r="M166" i="18"/>
  <c r="T20" i="9"/>
  <c r="T11" i="6"/>
  <c r="M226" i="18"/>
  <c r="M168" i="18"/>
  <c r="M211" i="18"/>
  <c r="U20" i="9"/>
  <c r="M148" i="18"/>
  <c r="U11" i="6"/>
  <c r="N166" i="18"/>
  <c r="N209" i="18"/>
  <c r="N224" i="18"/>
  <c r="V20" i="9"/>
  <c r="V11" i="6"/>
  <c r="N226" i="18"/>
  <c r="N168" i="18"/>
  <c r="N211" i="18"/>
  <c r="W20" i="9"/>
  <c r="N148" i="18"/>
  <c r="W11" i="6"/>
  <c r="O224" i="18"/>
  <c r="O209" i="18"/>
  <c r="O166" i="18"/>
  <c r="X20" i="9"/>
  <c r="X11" i="6"/>
  <c r="O211" i="18"/>
  <c r="O226" i="18"/>
  <c r="O168" i="18"/>
  <c r="Y20" i="9"/>
  <c r="O148" i="18"/>
  <c r="Y11" i="6"/>
  <c r="P166" i="18"/>
  <c r="P209" i="18"/>
  <c r="P224" i="18"/>
  <c r="Z20" i="9"/>
  <c r="Z11" i="6"/>
  <c r="P226" i="18"/>
  <c r="P168" i="18"/>
  <c r="P211" i="18"/>
  <c r="AA20" i="9"/>
  <c r="P148" i="18"/>
  <c r="AA11" i="6"/>
  <c r="Q209" i="18"/>
  <c r="Q166" i="18"/>
  <c r="Q224" i="18"/>
  <c r="AB20" i="9"/>
  <c r="AB11" i="6"/>
  <c r="Q226" i="18"/>
  <c r="Q168" i="18"/>
  <c r="Q211" i="18"/>
  <c r="AC20" i="9"/>
  <c r="Q148" i="18"/>
  <c r="AC11" i="6"/>
  <c r="R166" i="18"/>
  <c r="R209" i="18"/>
  <c r="R224" i="18"/>
  <c r="AD20" i="9"/>
  <c r="AD11" i="6"/>
  <c r="AD60" i="18"/>
  <c r="AD63" i="18"/>
  <c r="AD61" i="18"/>
  <c r="AD62" i="18"/>
  <c r="AD65" i="18"/>
  <c r="AD66" i="18"/>
  <c r="AD64" i="18"/>
  <c r="AD59" i="18"/>
  <c r="AD67" i="18"/>
  <c r="R211" i="18"/>
  <c r="R226" i="18"/>
  <c r="R168" i="18"/>
  <c r="AE20" i="9"/>
  <c r="R148" i="18"/>
  <c r="AE11" i="6"/>
  <c r="AE66" i="18"/>
  <c r="AE65" i="18"/>
  <c r="AE62" i="18"/>
  <c r="AE67" i="18"/>
  <c r="AE59" i="18"/>
  <c r="AE61" i="18"/>
  <c r="AE64" i="18"/>
  <c r="AE63" i="18"/>
  <c r="AE60" i="18"/>
  <c r="S224" i="18"/>
  <c r="S209" i="18"/>
  <c r="S166" i="18"/>
  <c r="AF20" i="9"/>
  <c r="AF11" i="6"/>
  <c r="AF59" i="18"/>
  <c r="AF61" i="18"/>
  <c r="AF60" i="18"/>
  <c r="AF65" i="18"/>
  <c r="AF64" i="18"/>
  <c r="AF67" i="18"/>
  <c r="AF62" i="18"/>
  <c r="AF63" i="18"/>
  <c r="AF66" i="18"/>
  <c r="S211" i="18"/>
  <c r="S226" i="18"/>
  <c r="S168" i="18"/>
  <c r="AG20" i="9"/>
  <c r="S148" i="18"/>
  <c r="AG11" i="6"/>
  <c r="AG66" i="18"/>
  <c r="AG65" i="18"/>
  <c r="AG63" i="18"/>
  <c r="AG67" i="18"/>
  <c r="AG62" i="18"/>
  <c r="AG61" i="18"/>
  <c r="AG60" i="18"/>
  <c r="AG64" i="18"/>
  <c r="AG59" i="18"/>
  <c r="T224" i="18"/>
  <c r="T209" i="18"/>
  <c r="T166" i="18"/>
  <c r="AH20" i="9"/>
  <c r="AH11" i="6"/>
  <c r="AH62" i="18"/>
  <c r="AH67" i="18"/>
  <c r="AH66" i="18"/>
  <c r="AH59" i="18"/>
  <c r="AH63" i="18"/>
  <c r="AH64" i="18"/>
  <c r="AH60" i="18"/>
  <c r="AH61" i="18"/>
  <c r="AH65" i="18"/>
  <c r="T168" i="18"/>
  <c r="T226" i="18"/>
  <c r="T211" i="18"/>
  <c r="T183" i="18"/>
  <c r="AI20" i="9"/>
  <c r="T148" i="18"/>
  <c r="AI11" i="6"/>
  <c r="AI66" i="18"/>
  <c r="AI59" i="18"/>
  <c r="AI67" i="18"/>
  <c r="AI62" i="18"/>
  <c r="AI65" i="18"/>
  <c r="AI63" i="18"/>
  <c r="AI64" i="18"/>
  <c r="AI60" i="18"/>
  <c r="AI61" i="18"/>
  <c r="U209" i="18"/>
  <c r="U181" i="18"/>
  <c r="U166" i="18"/>
  <c r="U224" i="18"/>
  <c r="AJ20" i="9"/>
  <c r="AJ62" i="18"/>
  <c r="AJ59" i="18"/>
  <c r="AJ65" i="18"/>
  <c r="AJ67" i="18"/>
  <c r="AJ60" i="18"/>
  <c r="AJ61" i="18"/>
  <c r="AJ63" i="18"/>
  <c r="AJ64" i="18"/>
  <c r="AJ66" i="18"/>
  <c r="AJ11" i="6"/>
  <c r="U183" i="18"/>
  <c r="U226" i="18"/>
  <c r="U211" i="18"/>
  <c r="U168" i="18"/>
  <c r="AK20" i="9"/>
  <c r="U148" i="18"/>
  <c r="AK11" i="6"/>
  <c r="AK63" i="18"/>
  <c r="AK65" i="18"/>
  <c r="AK59" i="18"/>
  <c r="AK60" i="18"/>
  <c r="AK67" i="18"/>
  <c r="AK62" i="18"/>
  <c r="AK61" i="18"/>
  <c r="AK64" i="18"/>
  <c r="AK66" i="18"/>
  <c r="V181" i="18"/>
  <c r="V209" i="18"/>
  <c r="V166" i="18"/>
  <c r="V224" i="18"/>
  <c r="AL20" i="9"/>
  <c r="AL11" i="6"/>
  <c r="AM11" i="6"/>
  <c r="AL61" i="18"/>
  <c r="AL64" i="18"/>
  <c r="AL59" i="18"/>
  <c r="AL65" i="18"/>
  <c r="AL66" i="18"/>
  <c r="AL67" i="18"/>
  <c r="AL60" i="18"/>
  <c r="AL63" i="18"/>
  <c r="AL62" i="18"/>
  <c r="V183" i="18"/>
  <c r="V226" i="18"/>
  <c r="V211" i="18"/>
  <c r="V168" i="18"/>
  <c r="AM20" i="9"/>
  <c r="V148" i="18"/>
  <c r="AM65" i="18"/>
  <c r="AM64" i="18"/>
  <c r="AM59" i="18"/>
  <c r="AM62" i="18"/>
  <c r="AM66" i="18"/>
  <c r="AM67" i="18"/>
  <c r="AM60" i="18"/>
  <c r="AM63" i="18"/>
  <c r="AM61" i="18"/>
  <c r="W224" i="18"/>
  <c r="W166" i="18"/>
  <c r="W181" i="18"/>
  <c r="W209" i="18"/>
  <c r="AK58" i="18"/>
  <c r="AD58" i="18"/>
  <c r="AD68" i="18"/>
  <c r="AG58" i="18"/>
  <c r="AG68" i="18"/>
  <c r="AH58" i="18"/>
  <c r="AH68" i="18"/>
  <c r="AE58" i="18"/>
  <c r="AJ58" i="18"/>
  <c r="AJ68" i="18"/>
  <c r="AI58" i="18"/>
  <c r="AI68" i="18"/>
  <c r="AM58" i="18"/>
  <c r="AM68" i="18"/>
  <c r="AF58" i="18"/>
  <c r="AF68" i="18"/>
  <c r="AL58" i="18"/>
  <c r="AL68" i="18"/>
  <c r="W211" i="18"/>
  <c r="W226" i="18"/>
  <c r="AK68" i="18"/>
  <c r="AE68" i="18"/>
  <c r="W183" i="18"/>
  <c r="W168" i="18"/>
  <c r="AI25" i="6"/>
  <c r="S25" i="6"/>
  <c r="AH25" i="6"/>
  <c r="Z25" i="6"/>
  <c r="R25" i="6"/>
  <c r="J25" i="6"/>
  <c r="K25" i="6"/>
  <c r="Y25" i="6"/>
  <c r="AJ25" i="6"/>
  <c r="AB25" i="6"/>
  <c r="T25" i="6"/>
  <c r="L25" i="6"/>
  <c r="AG25" i="6"/>
  <c r="Q25" i="6"/>
  <c r="I25" i="6"/>
  <c r="AF25" i="6"/>
  <c r="X25" i="6"/>
  <c r="P25" i="6"/>
  <c r="AM25" i="6"/>
  <c r="W25" i="6"/>
  <c r="AE25" i="6"/>
  <c r="AL25" i="6"/>
  <c r="AD25" i="6"/>
  <c r="V25" i="6"/>
  <c r="N25" i="6"/>
  <c r="O25" i="6"/>
  <c r="AK25" i="6"/>
  <c r="AC25" i="6"/>
  <c r="U25" i="6"/>
  <c r="M25" i="6"/>
  <c r="AA25" i="6"/>
  <c r="W148" i="18"/>
  <c r="L35" i="6"/>
  <c r="L50" i="6"/>
  <c r="L54" i="6"/>
  <c r="AK35" i="6"/>
  <c r="AK50" i="6"/>
  <c r="AK54" i="6"/>
  <c r="AM35" i="6"/>
  <c r="AM50" i="6"/>
  <c r="AM54" i="6"/>
  <c r="T35" i="6"/>
  <c r="T50" i="6"/>
  <c r="T54" i="6"/>
  <c r="AH35" i="6"/>
  <c r="AH50" i="6"/>
  <c r="AH54" i="6"/>
  <c r="O35" i="6"/>
  <c r="O50" i="6"/>
  <c r="O54" i="6"/>
  <c r="P35" i="6"/>
  <c r="P50" i="6"/>
  <c r="P54" i="6"/>
  <c r="AB35" i="6"/>
  <c r="AB50" i="6"/>
  <c r="AB54" i="6"/>
  <c r="S35" i="6"/>
  <c r="S50" i="6"/>
  <c r="S54" i="6"/>
  <c r="AJ35" i="6"/>
  <c r="AJ50" i="6"/>
  <c r="AJ54" i="6"/>
  <c r="AI35" i="6"/>
  <c r="AI50" i="6"/>
  <c r="AI54" i="6"/>
  <c r="AC35" i="6"/>
  <c r="AC50" i="6"/>
  <c r="AC54" i="6"/>
  <c r="X35" i="6"/>
  <c r="X50" i="6"/>
  <c r="X54" i="6"/>
  <c r="AF35" i="6"/>
  <c r="AF50" i="6"/>
  <c r="AF54" i="6"/>
  <c r="Y35" i="6"/>
  <c r="Y50" i="6"/>
  <c r="Y54" i="6"/>
  <c r="W35" i="6"/>
  <c r="W50" i="6"/>
  <c r="W54" i="6"/>
  <c r="N35" i="6"/>
  <c r="N50" i="6"/>
  <c r="N54" i="6"/>
  <c r="AA35" i="6"/>
  <c r="AA50" i="6"/>
  <c r="AA54" i="6"/>
  <c r="AD35" i="6"/>
  <c r="AD50" i="6"/>
  <c r="AD54" i="6"/>
  <c r="I35" i="6"/>
  <c r="I50" i="6"/>
  <c r="I54" i="6"/>
  <c r="K35" i="6"/>
  <c r="K50" i="6"/>
  <c r="K54" i="6"/>
  <c r="M35" i="6"/>
  <c r="M50" i="6"/>
  <c r="M54" i="6"/>
  <c r="AL35" i="6"/>
  <c r="AL50" i="6"/>
  <c r="AL54" i="6"/>
  <c r="Q35" i="6"/>
  <c r="Q50" i="6"/>
  <c r="Q54" i="6"/>
  <c r="J35" i="6"/>
  <c r="J50" i="6"/>
  <c r="J54" i="6"/>
  <c r="Z35" i="6"/>
  <c r="Z50" i="6"/>
  <c r="Z54" i="6"/>
  <c r="V35" i="6"/>
  <c r="V50" i="6"/>
  <c r="V54" i="6"/>
  <c r="U35" i="6"/>
  <c r="U50" i="6"/>
  <c r="U54" i="6"/>
  <c r="AE35" i="6"/>
  <c r="AE50" i="6"/>
  <c r="AE54" i="6"/>
  <c r="AG35" i="6"/>
  <c r="AG50" i="6"/>
  <c r="AG54" i="6"/>
  <c r="R35" i="6"/>
  <c r="R50" i="6"/>
  <c r="R54" i="6"/>
  <c r="AK24" i="6"/>
  <c r="AK34" i="6"/>
  <c r="I24" i="6"/>
  <c r="I49" i="6"/>
  <c r="I53" i="6"/>
  <c r="P24" i="6"/>
  <c r="P34" i="6"/>
  <c r="V24" i="6"/>
  <c r="V34" i="6"/>
  <c r="Y24" i="6"/>
  <c r="Y34" i="6"/>
  <c r="Z24" i="6"/>
  <c r="Z34" i="6"/>
  <c r="AD89" i="6"/>
  <c r="AD24" i="6"/>
  <c r="AD34" i="6"/>
  <c r="AH24" i="6"/>
  <c r="AH34" i="6"/>
  <c r="AL89" i="6"/>
  <c r="AL24" i="6"/>
  <c r="AL34" i="6"/>
  <c r="J24" i="6"/>
  <c r="J34" i="6"/>
  <c r="O24" i="6"/>
  <c r="O34" i="6"/>
  <c r="AC24" i="6"/>
  <c r="AC34" i="6"/>
  <c r="W24" i="6"/>
  <c r="W34" i="6"/>
  <c r="AF24" i="6"/>
  <c r="AF34" i="6"/>
  <c r="L24" i="6"/>
  <c r="L34" i="6"/>
  <c r="AM24" i="6"/>
  <c r="AM34" i="6"/>
  <c r="M24" i="6"/>
  <c r="M34" i="6"/>
  <c r="AB24" i="6"/>
  <c r="AB34" i="6"/>
  <c r="S24" i="6"/>
  <c r="S34" i="6"/>
  <c r="AA24" i="6"/>
  <c r="AA34" i="6"/>
  <c r="T24" i="6"/>
  <c r="T34" i="6"/>
  <c r="AG24" i="6"/>
  <c r="AG34" i="6"/>
  <c r="R24" i="6"/>
  <c r="R34" i="6"/>
  <c r="K24" i="6"/>
  <c r="K34" i="6"/>
  <c r="Q24" i="6"/>
  <c r="Q34" i="6"/>
  <c r="U24" i="6"/>
  <c r="U34" i="6"/>
  <c r="N24" i="6"/>
  <c r="N34" i="6"/>
  <c r="AE24" i="6"/>
  <c r="AE34" i="6"/>
  <c r="AE89" i="6"/>
  <c r="X24" i="6"/>
  <c r="X34" i="6"/>
  <c r="AJ89" i="6"/>
  <c r="AJ24" i="6"/>
  <c r="AJ34" i="6"/>
  <c r="AI89" i="6"/>
  <c r="AI24" i="6"/>
  <c r="AI34" i="6"/>
  <c r="X224" i="18"/>
  <c r="X181" i="18"/>
  <c r="X166" i="18"/>
  <c r="X209" i="18"/>
  <c r="AJ93" i="6"/>
  <c r="AJ105" i="6"/>
  <c r="AJ106" i="6"/>
  <c r="AL93" i="6"/>
  <c r="AL105" i="6"/>
  <c r="AL106" i="6"/>
  <c r="AI93" i="6"/>
  <c r="AI105" i="6"/>
  <c r="AI106" i="6"/>
  <c r="AE93" i="6"/>
  <c r="AE105" i="6"/>
  <c r="AE106" i="6"/>
  <c r="AD93" i="6"/>
  <c r="AD105" i="6"/>
  <c r="AD106" i="6"/>
  <c r="AF89" i="6"/>
  <c r="AG89" i="6"/>
  <c r="AM89" i="6"/>
  <c r="AH89" i="6"/>
  <c r="AK89" i="6"/>
  <c r="I51" i="6"/>
  <c r="I55" i="6"/>
  <c r="AI40" i="6"/>
  <c r="AE40" i="6"/>
  <c r="AD40" i="6"/>
  <c r="AK40" i="6"/>
  <c r="AF40" i="6"/>
  <c r="AJ40" i="6"/>
  <c r="AG40" i="6"/>
  <c r="AL40" i="6"/>
  <c r="AM40" i="6"/>
  <c r="AH40" i="6"/>
  <c r="AD31" i="6"/>
  <c r="AJ26" i="6"/>
  <c r="N26" i="6"/>
  <c r="K26" i="6"/>
  <c r="AG26" i="6"/>
  <c r="AF31" i="6"/>
  <c r="Z26" i="6"/>
  <c r="AL26" i="6"/>
  <c r="Q26" i="6"/>
  <c r="AF26" i="6"/>
  <c r="T26" i="6"/>
  <c r="S26" i="6"/>
  <c r="O26" i="6"/>
  <c r="P26" i="6"/>
  <c r="AE26" i="6"/>
  <c r="U26" i="6"/>
  <c r="U36" i="6"/>
  <c r="U58" i="6"/>
  <c r="AB26" i="6"/>
  <c r="AH26" i="6"/>
  <c r="AI26" i="6"/>
  <c r="L26" i="6"/>
  <c r="L36" i="6"/>
  <c r="L58" i="6"/>
  <c r="W26" i="6"/>
  <c r="W36" i="6"/>
  <c r="W58" i="6"/>
  <c r="Y26" i="6"/>
  <c r="I26" i="6"/>
  <c r="AA26" i="6"/>
  <c r="AC26" i="6"/>
  <c r="AC36" i="6"/>
  <c r="AC58" i="6"/>
  <c r="J26" i="6"/>
  <c r="AD26" i="6"/>
  <c r="V31" i="6"/>
  <c r="AK26" i="6"/>
  <c r="M26" i="6"/>
  <c r="M36" i="6"/>
  <c r="M58" i="6"/>
  <c r="X26" i="6"/>
  <c r="AM26" i="6"/>
  <c r="R26" i="6"/>
  <c r="R36" i="6"/>
  <c r="R58" i="6"/>
  <c r="V26" i="6"/>
  <c r="AJ31" i="6"/>
  <c r="S31" i="6"/>
  <c r="O31" i="6"/>
  <c r="P31" i="6"/>
  <c r="N31" i="6"/>
  <c r="AL31" i="6"/>
  <c r="L31" i="6"/>
  <c r="Y31" i="6"/>
  <c r="AG31" i="6"/>
  <c r="AM31" i="6"/>
  <c r="AH31" i="6"/>
  <c r="W31" i="6"/>
  <c r="X31" i="6"/>
  <c r="T31" i="6"/>
  <c r="J31" i="6"/>
  <c r="I31" i="6"/>
  <c r="K31" i="6"/>
  <c r="U31" i="6"/>
  <c r="R31" i="6"/>
  <c r="AB31" i="6"/>
  <c r="AI31" i="6"/>
  <c r="AE31" i="6"/>
  <c r="Q31" i="6"/>
  <c r="AA31" i="6"/>
  <c r="AC31" i="6"/>
  <c r="M31" i="6"/>
  <c r="Z31" i="6"/>
  <c r="AK31" i="6"/>
  <c r="X226" i="18"/>
  <c r="X211" i="18"/>
  <c r="X168" i="18"/>
  <c r="X183" i="18"/>
  <c r="AD36" i="6"/>
  <c r="AD58" i="6"/>
  <c r="I36" i="6"/>
  <c r="I58" i="6"/>
  <c r="X148" i="18"/>
  <c r="AG93" i="6"/>
  <c r="AG105" i="6"/>
  <c r="AG106" i="6"/>
  <c r="AK93" i="6"/>
  <c r="AK105" i="6"/>
  <c r="AK106" i="6"/>
  <c r="AJ107" i="6"/>
  <c r="AJ111" i="6"/>
  <c r="AJ8" i="13"/>
  <c r="AK107" i="6"/>
  <c r="AK111" i="6"/>
  <c r="AK8" i="13"/>
  <c r="AL107" i="6"/>
  <c r="AL111" i="6"/>
  <c r="AL8" i="13"/>
  <c r="AD107" i="6"/>
  <c r="AD111" i="6"/>
  <c r="AD8" i="13"/>
  <c r="AH105" i="6"/>
  <c r="AH106" i="6"/>
  <c r="AH107" i="6"/>
  <c r="AH111" i="6"/>
  <c r="AH8" i="13"/>
  <c r="AH93" i="6"/>
  <c r="AE107" i="6"/>
  <c r="AE111" i="6"/>
  <c r="AE8" i="13"/>
  <c r="AI107" i="6"/>
  <c r="AI111" i="6"/>
  <c r="AI8" i="13"/>
  <c r="AM93" i="6"/>
  <c r="AM105" i="6"/>
  <c r="AM106" i="6"/>
  <c r="AF93" i="6"/>
  <c r="AF105" i="6"/>
  <c r="AF106" i="6"/>
  <c r="AF107" i="6"/>
  <c r="AF111" i="6"/>
  <c r="AF8" i="13"/>
  <c r="AG49" i="6"/>
  <c r="AG53" i="6"/>
  <c r="AG55" i="6"/>
  <c r="AD49" i="6"/>
  <c r="AD53" i="6"/>
  <c r="AD55" i="6"/>
  <c r="AD60" i="6"/>
  <c r="Y49" i="6"/>
  <c r="Y53" i="6"/>
  <c r="Y55" i="6"/>
  <c r="V49" i="6"/>
  <c r="V51" i="6"/>
  <c r="J49" i="6"/>
  <c r="J53" i="6"/>
  <c r="J55" i="6"/>
  <c r="L49" i="6"/>
  <c r="L51" i="6"/>
  <c r="AC49" i="6"/>
  <c r="AC51" i="6"/>
  <c r="AE49" i="6"/>
  <c r="AE53" i="6"/>
  <c r="AE55" i="6"/>
  <c r="T49" i="6"/>
  <c r="T53" i="6"/>
  <c r="T55" i="6"/>
  <c r="AL49" i="6"/>
  <c r="AL51" i="6"/>
  <c r="AF49" i="6"/>
  <c r="AF51" i="6"/>
  <c r="Q49" i="6"/>
  <c r="Q51" i="6"/>
  <c r="AI49" i="6"/>
  <c r="AI53" i="6"/>
  <c r="AI55" i="6"/>
  <c r="X49" i="6"/>
  <c r="X53" i="6"/>
  <c r="X55" i="6"/>
  <c r="N49" i="6"/>
  <c r="N53" i="6"/>
  <c r="N55" i="6"/>
  <c r="AK49" i="6"/>
  <c r="AK53" i="6"/>
  <c r="AK55" i="6"/>
  <c r="AB49" i="6"/>
  <c r="AB51" i="6"/>
  <c r="W49" i="6"/>
  <c r="W51" i="6"/>
  <c r="P49" i="6"/>
  <c r="P53" i="6"/>
  <c r="P55" i="6"/>
  <c r="K49" i="6"/>
  <c r="K53" i="6"/>
  <c r="K55" i="6"/>
  <c r="AJ49" i="6"/>
  <c r="AJ51" i="6"/>
  <c r="AA49" i="6"/>
  <c r="AA51" i="6"/>
  <c r="R49" i="6"/>
  <c r="R53" i="6"/>
  <c r="R55" i="6"/>
  <c r="R60" i="6"/>
  <c r="Z49" i="6"/>
  <c r="Z53" i="6"/>
  <c r="Z55" i="6"/>
  <c r="AH49" i="6"/>
  <c r="AH53" i="6"/>
  <c r="AH55" i="6"/>
  <c r="O49" i="6"/>
  <c r="O51" i="6"/>
  <c r="M49" i="6"/>
  <c r="M53" i="6"/>
  <c r="M55" i="6"/>
  <c r="M60" i="6"/>
  <c r="U49" i="6"/>
  <c r="U53" i="6"/>
  <c r="U55" i="6"/>
  <c r="U60" i="6"/>
  <c r="AM49" i="6"/>
  <c r="AM53" i="6"/>
  <c r="AM55" i="6"/>
  <c r="S49" i="6"/>
  <c r="S53" i="6"/>
  <c r="S55" i="6"/>
  <c r="AM76" i="6"/>
  <c r="AM7" i="13"/>
  <c r="I60" i="6"/>
  <c r="AE36" i="6"/>
  <c r="AE58" i="6"/>
  <c r="Q36" i="6"/>
  <c r="Q58" i="6"/>
  <c r="Y36" i="6"/>
  <c r="Y58" i="6"/>
  <c r="AH36" i="6"/>
  <c r="AH58" i="6"/>
  <c r="J36" i="6"/>
  <c r="J58" i="6"/>
  <c r="X36" i="6"/>
  <c r="X58" i="6"/>
  <c r="O36" i="6"/>
  <c r="O58" i="6"/>
  <c r="P36" i="6"/>
  <c r="P58" i="6"/>
  <c r="N36" i="6"/>
  <c r="N58" i="6"/>
  <c r="AK36" i="6"/>
  <c r="AK58" i="6"/>
  <c r="AM36" i="6"/>
  <c r="AM58" i="6"/>
  <c r="K36" i="6"/>
  <c r="K58" i="6"/>
  <c r="AI36" i="6"/>
  <c r="AI58" i="6"/>
  <c r="S36" i="6"/>
  <c r="S58" i="6"/>
  <c r="AA36" i="6"/>
  <c r="AA58" i="6"/>
  <c r="AG36" i="6"/>
  <c r="AG58" i="6"/>
  <c r="AJ36" i="6"/>
  <c r="AJ58" i="6"/>
  <c r="AB36" i="6"/>
  <c r="AB58" i="6"/>
  <c r="V36" i="6"/>
  <c r="V58" i="6"/>
  <c r="Y224" i="18"/>
  <c r="Y166" i="18"/>
  <c r="Y181" i="18"/>
  <c r="Y209" i="18"/>
  <c r="Z36" i="6"/>
  <c r="Z58" i="6"/>
  <c r="AF36" i="6"/>
  <c r="AF58" i="6"/>
  <c r="AL36" i="6"/>
  <c r="AL58" i="6"/>
  <c r="T36" i="6"/>
  <c r="T58" i="6"/>
  <c r="AF53" i="6"/>
  <c r="AF55" i="6"/>
  <c r="AF60" i="6"/>
  <c r="AG51" i="6"/>
  <c r="AH51" i="6"/>
  <c r="T51" i="6"/>
  <c r="J51" i="6"/>
  <c r="AM51" i="6"/>
  <c r="Y51" i="6"/>
  <c r="AI51" i="6"/>
  <c r="AJ53" i="6"/>
  <c r="AJ55" i="6"/>
  <c r="AJ60" i="6"/>
  <c r="P51" i="6"/>
  <c r="AB53" i="6"/>
  <c r="AB55" i="6"/>
  <c r="AB60" i="6"/>
  <c r="M51" i="6"/>
  <c r="V53" i="6"/>
  <c r="V55" i="6"/>
  <c r="V60" i="6"/>
  <c r="AM107" i="6"/>
  <c r="AM111" i="6"/>
  <c r="AM8" i="13"/>
  <c r="AG107" i="6"/>
  <c r="AG111" i="6"/>
  <c r="AG8" i="13"/>
  <c r="AC53" i="6"/>
  <c r="AC55" i="6"/>
  <c r="AC60" i="6"/>
  <c r="R51" i="6"/>
  <c r="N51" i="6"/>
  <c r="O53" i="6"/>
  <c r="O55" i="6"/>
  <c r="O60" i="6"/>
  <c r="AD51" i="6"/>
  <c r="L53" i="6"/>
  <c r="L55" i="6"/>
  <c r="L60" i="6"/>
  <c r="AA53" i="6"/>
  <c r="AA55" i="6"/>
  <c r="AA60" i="6"/>
  <c r="AE51" i="6"/>
  <c r="K51" i="6"/>
  <c r="U51" i="6"/>
  <c r="Q53" i="6"/>
  <c r="Q55" i="6"/>
  <c r="Q60" i="6"/>
  <c r="Z51" i="6"/>
  <c r="AK51" i="6"/>
  <c r="AL53" i="6"/>
  <c r="AL55" i="6"/>
  <c r="AL60" i="6"/>
  <c r="W53" i="6"/>
  <c r="W55" i="6"/>
  <c r="W60" i="6"/>
  <c r="S51" i="6"/>
  <c r="X51" i="6"/>
  <c r="AK76" i="6"/>
  <c r="AK7" i="13"/>
  <c r="AF76" i="6"/>
  <c r="AF7" i="13"/>
  <c r="AG76" i="6"/>
  <c r="AG7" i="13"/>
  <c r="AE76" i="6"/>
  <c r="AE7" i="13"/>
  <c r="AJ76" i="6"/>
  <c r="AJ7" i="13"/>
  <c r="AH76" i="6"/>
  <c r="AH7" i="13"/>
  <c r="AD76" i="6"/>
  <c r="AL76" i="6"/>
  <c r="AM54" i="18"/>
  <c r="AI76" i="6"/>
  <c r="J60" i="6"/>
  <c r="N60" i="6"/>
  <c r="AG60" i="6"/>
  <c r="S60" i="6"/>
  <c r="X60" i="6"/>
  <c r="Z60" i="6"/>
  <c r="K60" i="6"/>
  <c r="AM60" i="6"/>
  <c r="AI60" i="6"/>
  <c r="AK60" i="6"/>
  <c r="AE60" i="6"/>
  <c r="T60" i="6"/>
  <c r="Y60" i="6"/>
  <c r="AH60" i="6"/>
  <c r="P60" i="6"/>
  <c r="Y183" i="18"/>
  <c r="Y211" i="18"/>
  <c r="Y168" i="18"/>
  <c r="Y226" i="18"/>
  <c r="D62" i="6"/>
  <c r="Y148" i="18"/>
  <c r="AK54" i="18"/>
  <c r="AF54" i="18"/>
  <c r="AL7" i="13"/>
  <c r="AD7" i="13"/>
  <c r="AI7" i="13"/>
  <c r="Z166" i="18"/>
  <c r="Z209" i="18"/>
  <c r="Z224" i="18"/>
  <c r="Z181" i="18"/>
  <c r="AE54" i="18"/>
  <c r="AG54" i="18"/>
  <c r="AJ54" i="18"/>
  <c r="AH54" i="18"/>
  <c r="AL54" i="18"/>
  <c r="AD54" i="18"/>
  <c r="AI54" i="18"/>
  <c r="Z226" i="18"/>
  <c r="Z211" i="18"/>
  <c r="Z183" i="18"/>
  <c r="Z168" i="18"/>
  <c r="Z148" i="18"/>
  <c r="AA209" i="18"/>
  <c r="AA166" i="18"/>
  <c r="AA224" i="18"/>
  <c r="AA181" i="18"/>
  <c r="AA226" i="18"/>
  <c r="AA168" i="18"/>
  <c r="AA183" i="18"/>
  <c r="AA211" i="18"/>
  <c r="AA148" i="18"/>
  <c r="AB166" i="18"/>
  <c r="AB209" i="18"/>
  <c r="AB181" i="18"/>
  <c r="AB224" i="18"/>
  <c r="AB168" i="18"/>
  <c r="AB226" i="18"/>
  <c r="AB183" i="18"/>
  <c r="AB211" i="18"/>
  <c r="AB148" i="18"/>
  <c r="AJ97" i="6"/>
  <c r="AJ100" i="6"/>
  <c r="AC181" i="18"/>
  <c r="AC209" i="18"/>
  <c r="AC224" i="18"/>
  <c r="AC166" i="18"/>
  <c r="AC226" i="18"/>
  <c r="AC211" i="18"/>
  <c r="AC168" i="18"/>
  <c r="AC183" i="18"/>
  <c r="AC148" i="18"/>
  <c r="AD166" i="18"/>
  <c r="AD181" i="18"/>
  <c r="AD209" i="18"/>
  <c r="AD224" i="18"/>
  <c r="AJ68" i="6"/>
  <c r="AD211" i="18"/>
  <c r="AD183" i="18"/>
  <c r="AD226" i="18"/>
  <c r="AD168" i="18"/>
  <c r="AD146" i="18"/>
  <c r="AD76" i="18"/>
  <c r="AD148" i="18"/>
  <c r="AE166" i="18"/>
  <c r="AE224" i="18"/>
  <c r="AE181" i="18"/>
  <c r="AE209" i="18"/>
  <c r="AJ16" i="13"/>
  <c r="AE183" i="18"/>
  <c r="AE211" i="18"/>
  <c r="AE226" i="18"/>
  <c r="AE168" i="18"/>
  <c r="AE148" i="18"/>
  <c r="AE146" i="18"/>
  <c r="AE76" i="18"/>
  <c r="AF224" i="18"/>
  <c r="AF209" i="18"/>
  <c r="AF166" i="18"/>
  <c r="AF181" i="18"/>
  <c r="AJ20" i="13"/>
  <c r="AF168" i="18"/>
  <c r="AF183" i="18"/>
  <c r="AF211" i="18"/>
  <c r="AF226" i="18"/>
  <c r="AJ24" i="13"/>
  <c r="AJ49" i="18"/>
  <c r="AF76" i="18"/>
  <c r="AF146" i="18"/>
  <c r="AF148" i="18"/>
  <c r="AJ25" i="13"/>
  <c r="AJ27" i="13"/>
  <c r="AJ28" i="13"/>
  <c r="AG209" i="18"/>
  <c r="AG181" i="18"/>
  <c r="AG166" i="18"/>
  <c r="AG224" i="18"/>
  <c r="AJ55" i="18"/>
  <c r="AJ70" i="18"/>
  <c r="AJ153" i="18"/>
  <c r="AJ51" i="18"/>
  <c r="AG168" i="18"/>
  <c r="AG183" i="18"/>
  <c r="AG211" i="18"/>
  <c r="AG226" i="18"/>
  <c r="AJ29" i="13"/>
  <c r="AJ31" i="13"/>
  <c r="AJ82" i="6"/>
  <c r="AJ89" i="18"/>
  <c r="AJ102" i="18"/>
  <c r="AJ73" i="18"/>
  <c r="AG146" i="18"/>
  <c r="AG76" i="18"/>
  <c r="AG148" i="18"/>
  <c r="AH181" i="18"/>
  <c r="AH224" i="18"/>
  <c r="AH209" i="18"/>
  <c r="AH166" i="18"/>
  <c r="AJ32" i="13"/>
  <c r="AJ33" i="13"/>
  <c r="AH226" i="18"/>
  <c r="AH168" i="18"/>
  <c r="AH183" i="18"/>
  <c r="AH211" i="18"/>
  <c r="AH76" i="18"/>
  <c r="AH146" i="18"/>
  <c r="AH148" i="18"/>
  <c r="AI181" i="18"/>
  <c r="AI166" i="18"/>
  <c r="AI224" i="18"/>
  <c r="AI209" i="18"/>
  <c r="AI226" i="18"/>
  <c r="AI168" i="18"/>
  <c r="AI211" i="18"/>
  <c r="AI183" i="18"/>
  <c r="AI146" i="18"/>
  <c r="AI76" i="18"/>
  <c r="AI148" i="18"/>
  <c r="AJ166" i="18"/>
  <c r="AJ181" i="18"/>
  <c r="AJ209" i="18"/>
  <c r="AJ224" i="18"/>
  <c r="AJ183" i="18"/>
  <c r="AJ226" i="18"/>
  <c r="AJ211" i="18"/>
  <c r="AJ168" i="18"/>
  <c r="AJ146" i="18"/>
  <c r="AJ76" i="18"/>
  <c r="AJ148" i="18"/>
  <c r="AJ77" i="18"/>
  <c r="AJ80" i="18" s="1"/>
  <c r="AJ85" i="18" s="1"/>
  <c r="AK166" i="18"/>
  <c r="AK209" i="18"/>
  <c r="AK224" i="18"/>
  <c r="AK181" i="18"/>
  <c r="AJ79" i="18"/>
  <c r="AJ154" i="18" s="1"/>
  <c r="AK226" i="18"/>
  <c r="AK211" i="18"/>
  <c r="AK183" i="18"/>
  <c r="AK168" i="18"/>
  <c r="AJ155" i="18"/>
  <c r="AK148" i="18"/>
  <c r="AK76" i="18"/>
  <c r="AK146" i="18"/>
  <c r="AJ110" i="18"/>
  <c r="AJ94" i="18"/>
  <c r="AL209" i="18"/>
  <c r="AL166" i="18"/>
  <c r="AL181" i="18"/>
  <c r="AL224" i="18"/>
  <c r="AL168" i="18"/>
  <c r="AL211" i="18"/>
  <c r="AL226" i="18"/>
  <c r="AL183" i="18"/>
  <c r="AL146" i="18"/>
  <c r="AL76" i="18"/>
  <c r="AL148" i="18"/>
  <c r="AM181" i="18"/>
  <c r="AM166" i="18"/>
  <c r="AM209" i="18"/>
  <c r="AM224" i="18"/>
  <c r="AM140" i="18"/>
  <c r="AM148" i="18"/>
  <c r="AM183" i="18"/>
  <c r="AM168" i="18"/>
  <c r="AM226" i="18"/>
  <c r="AM211" i="18"/>
  <c r="AH97" i="6"/>
  <c r="AH100" i="6"/>
  <c r="AI97" i="6"/>
  <c r="AI100" i="6"/>
  <c r="AL97" i="6"/>
  <c r="AL100" i="6"/>
  <c r="AK97" i="6"/>
  <c r="AK100" i="6"/>
  <c r="AG97" i="6"/>
  <c r="AG100" i="6"/>
  <c r="AD97" i="6"/>
  <c r="AD100" i="6"/>
  <c r="AM97" i="6"/>
  <c r="AM100" i="6"/>
  <c r="AM146" i="18"/>
  <c r="AM76" i="18"/>
  <c r="AF97" i="6"/>
  <c r="AF100" i="6"/>
  <c r="AE97" i="6"/>
  <c r="AE100" i="6"/>
  <c r="AM68" i="6"/>
  <c r="K68" i="6"/>
  <c r="X68" i="6"/>
  <c r="AD68" i="6"/>
  <c r="M68" i="6"/>
  <c r="AC68" i="6"/>
  <c r="S68" i="6"/>
  <c r="W68" i="6"/>
  <c r="L68" i="6"/>
  <c r="T68" i="6"/>
  <c r="AE68" i="6"/>
  <c r="AF68" i="6"/>
  <c r="P68" i="6"/>
  <c r="U68" i="6"/>
  <c r="Z68" i="6"/>
  <c r="AG68" i="6"/>
  <c r="V68" i="6"/>
  <c r="O68" i="6"/>
  <c r="AI68" i="6"/>
  <c r="AL68" i="6"/>
  <c r="N68" i="6"/>
  <c r="R68" i="6"/>
  <c r="AK68" i="6"/>
  <c r="AH68" i="6"/>
  <c r="AB68" i="6"/>
  <c r="AA68" i="6"/>
  <c r="I68" i="6"/>
  <c r="Q68" i="6"/>
  <c r="Y68" i="6"/>
  <c r="AG16" i="13"/>
  <c r="AL16" i="13"/>
  <c r="AK16" i="13"/>
  <c r="AI16" i="13"/>
  <c r="AH16" i="13"/>
  <c r="I16" i="13"/>
  <c r="J68" i="6"/>
  <c r="AM16" i="13"/>
  <c r="AF49" i="18"/>
  <c r="AL20" i="13"/>
  <c r="AG20" i="13"/>
  <c r="Q20" i="13"/>
  <c r="M20" i="13"/>
  <c r="O20" i="13"/>
  <c r="AE20" i="13"/>
  <c r="AD16" i="13"/>
  <c r="AF16" i="13"/>
  <c r="AE16" i="13"/>
  <c r="AF55" i="18"/>
  <c r="AF70" i="18"/>
  <c r="AF153" i="18"/>
  <c r="AF51" i="18"/>
  <c r="AF25" i="13"/>
  <c r="AF24" i="13"/>
  <c r="K20" i="13"/>
  <c r="AI20" i="13"/>
  <c r="Y20" i="13"/>
  <c r="AB20" i="13"/>
  <c r="S20" i="13"/>
  <c r="AM20" i="13"/>
  <c r="N20" i="13"/>
  <c r="Z20" i="13"/>
  <c r="R20" i="13"/>
  <c r="P20" i="13"/>
  <c r="AA20" i="13"/>
  <c r="AH20" i="13"/>
  <c r="V20" i="13"/>
  <c r="AF20" i="13"/>
  <c r="T20" i="13"/>
  <c r="AK20" i="13"/>
  <c r="I20" i="13"/>
  <c r="W20" i="13"/>
  <c r="AF27" i="13"/>
  <c r="AF28" i="13"/>
  <c r="AD20" i="13"/>
  <c r="AC24" i="13"/>
  <c r="AC20" i="13"/>
  <c r="J24" i="13"/>
  <c r="J20" i="13"/>
  <c r="U20" i="13"/>
  <c r="L24" i="13"/>
  <c r="L20" i="13"/>
  <c r="X20" i="13"/>
  <c r="AD49" i="18"/>
  <c r="AF89" i="18"/>
  <c r="AF73" i="18"/>
  <c r="AF77" i="18"/>
  <c r="AF79" i="18"/>
  <c r="AF154" i="18" s="1"/>
  <c r="AF80" i="18"/>
  <c r="AF85" i="18" s="1"/>
  <c r="AF102" i="18"/>
  <c r="I24" i="13"/>
  <c r="Z24" i="13"/>
  <c r="AE25" i="13"/>
  <c r="AE27" i="13"/>
  <c r="AE28" i="13"/>
  <c r="AE49" i="18"/>
  <c r="AG25" i="13"/>
  <c r="AG27" i="13"/>
  <c r="AG28" i="13"/>
  <c r="AG49" i="18"/>
  <c r="N24" i="13"/>
  <c r="M24" i="13"/>
  <c r="AM24" i="13"/>
  <c r="AM49" i="18"/>
  <c r="K24" i="13"/>
  <c r="T24" i="13"/>
  <c r="AK24" i="13"/>
  <c r="AK49" i="18"/>
  <c r="AH24" i="13"/>
  <c r="AH49" i="18"/>
  <c r="AA24" i="13"/>
  <c r="AL25" i="13"/>
  <c r="AL27" i="13"/>
  <c r="AL28" i="13"/>
  <c r="AL49" i="18"/>
  <c r="AI24" i="13"/>
  <c r="AI49" i="18"/>
  <c r="AB24" i="13"/>
  <c r="R24" i="13"/>
  <c r="Y24" i="13"/>
  <c r="Q25" i="13"/>
  <c r="Q27" i="13"/>
  <c r="Q28" i="13"/>
  <c r="AM25" i="13"/>
  <c r="AM27" i="13"/>
  <c r="AM28" i="13"/>
  <c r="K25" i="13"/>
  <c r="K27" i="13"/>
  <c r="K28" i="13"/>
  <c r="AH25" i="13"/>
  <c r="AH27" i="13"/>
  <c r="AH28" i="13"/>
  <c r="I25" i="13"/>
  <c r="I27" i="13"/>
  <c r="M25" i="13"/>
  <c r="M27" i="13"/>
  <c r="M28" i="13"/>
  <c r="Y25" i="13"/>
  <c r="Y27" i="13"/>
  <c r="Y28" i="13"/>
  <c r="L25" i="13"/>
  <c r="AA25" i="13"/>
  <c r="AA27" i="13"/>
  <c r="AA28" i="13"/>
  <c r="AK25" i="13"/>
  <c r="AK27" i="13"/>
  <c r="AK28" i="13"/>
  <c r="Z25" i="13"/>
  <c r="Z27" i="13"/>
  <c r="Z28" i="13"/>
  <c r="AI25" i="13"/>
  <c r="AI27" i="13"/>
  <c r="AI28" i="13"/>
  <c r="AB25" i="13"/>
  <c r="AB27" i="13"/>
  <c r="AB28" i="13"/>
  <c r="AE24" i="13"/>
  <c r="AL24" i="13"/>
  <c r="T25" i="13"/>
  <c r="T27" i="13"/>
  <c r="T28" i="13"/>
  <c r="N25" i="13"/>
  <c r="N27" i="13"/>
  <c r="N28" i="13"/>
  <c r="Q24" i="13"/>
  <c r="R25" i="13"/>
  <c r="R27" i="13"/>
  <c r="R28" i="13"/>
  <c r="AG24" i="13"/>
  <c r="J25" i="13"/>
  <c r="J27" i="13"/>
  <c r="J28" i="13"/>
  <c r="AD24" i="13"/>
  <c r="J153" i="18"/>
  <c r="AC51" i="18"/>
  <c r="AC25" i="13"/>
  <c r="AC27" i="13"/>
  <c r="AC28" i="13"/>
  <c r="AD25" i="13"/>
  <c r="AD27" i="13"/>
  <c r="AD28" i="13"/>
  <c r="U24" i="13"/>
  <c r="U25" i="13"/>
  <c r="U27" i="13"/>
  <c r="U28" i="13"/>
  <c r="L27" i="13"/>
  <c r="L28" i="13"/>
  <c r="AF29" i="13"/>
  <c r="I28" i="13"/>
  <c r="Y153" i="18"/>
  <c r="Y51" i="18"/>
  <c r="AI55" i="18"/>
  <c r="AI70" i="18"/>
  <c r="AI89" i="18"/>
  <c r="AI51" i="18"/>
  <c r="K51" i="18"/>
  <c r="AE55" i="18"/>
  <c r="AE70" i="18"/>
  <c r="AE73" i="18"/>
  <c r="AE77" i="18"/>
  <c r="AE51" i="18"/>
  <c r="L153" i="18"/>
  <c r="L51" i="18"/>
  <c r="AL55" i="18"/>
  <c r="AL70" i="18"/>
  <c r="AL89" i="18"/>
  <c r="AL51" i="18"/>
  <c r="AM55" i="18"/>
  <c r="AM70" i="18"/>
  <c r="AM153" i="18"/>
  <c r="AM51" i="18"/>
  <c r="Z51" i="18"/>
  <c r="AH55" i="18"/>
  <c r="AH70" i="18"/>
  <c r="AH102" i="18"/>
  <c r="AH110" i="18" s="1"/>
  <c r="AH51" i="18"/>
  <c r="N153" i="18"/>
  <c r="N51" i="18"/>
  <c r="R51" i="18"/>
  <c r="AD55" i="18"/>
  <c r="AD70" i="18"/>
  <c r="AD89" i="18"/>
  <c r="AD51" i="18"/>
  <c r="U153" i="18"/>
  <c r="U51" i="18"/>
  <c r="I51" i="18"/>
  <c r="S153" i="18"/>
  <c r="S51" i="18"/>
  <c r="AK55" i="18"/>
  <c r="AK70" i="18"/>
  <c r="AK89" i="18"/>
  <c r="AK51" i="18"/>
  <c r="Q51" i="18"/>
  <c r="AB51" i="18"/>
  <c r="AA51" i="18"/>
  <c r="T51" i="18"/>
  <c r="M51" i="18"/>
  <c r="AG55" i="18"/>
  <c r="AG70" i="18"/>
  <c r="AG73" i="18"/>
  <c r="AG77" i="18"/>
  <c r="AG51" i="18"/>
  <c r="AF155" i="18"/>
  <c r="AF94" i="18"/>
  <c r="AF103" i="18"/>
  <c r="AF110" i="18"/>
  <c r="X25" i="13"/>
  <c r="X27" i="13"/>
  <c r="X28" i="13"/>
  <c r="V25" i="13"/>
  <c r="V27" i="13"/>
  <c r="V28" i="13"/>
  <c r="P25" i="13"/>
  <c r="P27" i="13"/>
  <c r="P28" i="13"/>
  <c r="O24" i="13"/>
  <c r="O25" i="13"/>
  <c r="O27" i="13"/>
  <c r="O28" i="13"/>
  <c r="S24" i="13"/>
  <c r="X24" i="13"/>
  <c r="P24" i="13"/>
  <c r="S25" i="13"/>
  <c r="S27" i="13"/>
  <c r="S28" i="13"/>
  <c r="V24" i="13"/>
  <c r="J51" i="18"/>
  <c r="W25" i="13"/>
  <c r="AI73" i="18"/>
  <c r="AI77" i="18"/>
  <c r="AI79" i="18" s="1"/>
  <c r="AI80" i="18"/>
  <c r="AI85" i="18"/>
  <c r="AE102" i="18"/>
  <c r="AI29" i="13"/>
  <c r="AI31" i="13"/>
  <c r="K29" i="13"/>
  <c r="K31" i="13"/>
  <c r="AL29" i="13"/>
  <c r="AL31" i="13"/>
  <c r="AI153" i="18"/>
  <c r="Z29" i="13"/>
  <c r="Z31" i="13"/>
  <c r="Z82" i="6"/>
  <c r="R153" i="18"/>
  <c r="AG89" i="18"/>
  <c r="AE153" i="18"/>
  <c r="AA29" i="13"/>
  <c r="AA31" i="13"/>
  <c r="AA82" i="6"/>
  <c r="AC29" i="13"/>
  <c r="AC31" i="13"/>
  <c r="AC82" i="6"/>
  <c r="M29" i="13"/>
  <c r="M31" i="13"/>
  <c r="I153" i="18"/>
  <c r="Z153" i="18"/>
  <c r="T29" i="13"/>
  <c r="T31" i="13"/>
  <c r="T82" i="6"/>
  <c r="AG153" i="18"/>
  <c r="U29" i="13"/>
  <c r="U31" i="13"/>
  <c r="U82" i="6"/>
  <c r="AB153" i="18"/>
  <c r="L29" i="13"/>
  <c r="L31" i="13"/>
  <c r="L82" i="6"/>
  <c r="AK29" i="13"/>
  <c r="AK31" i="13"/>
  <c r="AA153" i="18"/>
  <c r="AG102" i="18"/>
  <c r="AE89" i="18"/>
  <c r="AD73" i="18"/>
  <c r="AD77" i="18"/>
  <c r="AD102" i="18"/>
  <c r="AD153" i="18"/>
  <c r="AI102" i="18"/>
  <c r="AI110" i="18" s="1"/>
  <c r="AM29" i="13"/>
  <c r="N29" i="13"/>
  <c r="Y29" i="13"/>
  <c r="R29" i="13"/>
  <c r="J29" i="13"/>
  <c r="AE29" i="13"/>
  <c r="AG29" i="13"/>
  <c r="AD29" i="13"/>
  <c r="AH73" i="18"/>
  <c r="AH77" i="18"/>
  <c r="AH79" i="18"/>
  <c r="AH80" i="18"/>
  <c r="AH85" i="18" s="1"/>
  <c r="AF31" i="13"/>
  <c r="AF82" i="6"/>
  <c r="AH29" i="13"/>
  <c r="Q29" i="13"/>
  <c r="AB29" i="13"/>
  <c r="I29" i="13"/>
  <c r="AK102" i="18"/>
  <c r="AK110" i="18" s="1"/>
  <c r="T153" i="18"/>
  <c r="AH89" i="18"/>
  <c r="AH153" i="18"/>
  <c r="K153" i="18"/>
  <c r="AK73" i="18"/>
  <c r="AK77" i="18"/>
  <c r="AK79" i="18"/>
  <c r="AK90" i="18" s="1"/>
  <c r="AK80" i="18"/>
  <c r="AK85" i="18" s="1"/>
  <c r="AL102" i="18"/>
  <c r="AL73" i="18"/>
  <c r="AL77" i="18"/>
  <c r="AL79" i="18"/>
  <c r="AL90" i="18" s="1"/>
  <c r="AL80" i="18"/>
  <c r="AL85" i="18" s="1"/>
  <c r="AL153" i="18"/>
  <c r="AK153" i="18"/>
  <c r="M153" i="18"/>
  <c r="V153" i="18"/>
  <c r="V51" i="18"/>
  <c r="AM89" i="18"/>
  <c r="Q153" i="18"/>
  <c r="AM73" i="18"/>
  <c r="AM77" i="18"/>
  <c r="X51" i="18"/>
  <c r="AC153" i="18"/>
  <c r="AM102" i="18"/>
  <c r="AM110" i="18" s="1"/>
  <c r="P51" i="18"/>
  <c r="O51" i="18"/>
  <c r="AG79" i="18"/>
  <c r="AG80" i="18"/>
  <c r="AG85" i="18"/>
  <c r="M32" i="13"/>
  <c r="M82" i="6"/>
  <c r="AL33" i="13"/>
  <c r="AL82" i="6"/>
  <c r="K33" i="13"/>
  <c r="K82" i="6"/>
  <c r="AI32" i="13"/>
  <c r="AI82" i="6"/>
  <c r="AK32" i="13"/>
  <c r="AK82" i="6"/>
  <c r="W27" i="13"/>
  <c r="W28" i="13"/>
  <c r="W24" i="13"/>
  <c r="K32" i="13"/>
  <c r="V29" i="13"/>
  <c r="V31" i="13"/>
  <c r="T32" i="13"/>
  <c r="AI33" i="13"/>
  <c r="L32" i="13"/>
  <c r="AC32" i="13"/>
  <c r="AK33" i="13"/>
  <c r="AC33" i="13"/>
  <c r="J31" i="13"/>
  <c r="J82" i="6"/>
  <c r="N31" i="13"/>
  <c r="AB31" i="13"/>
  <c r="AB82" i="6"/>
  <c r="U33" i="13"/>
  <c r="Z33" i="13"/>
  <c r="AM31" i="13"/>
  <c r="AM82" i="6"/>
  <c r="AH31" i="13"/>
  <c r="AD31" i="13"/>
  <c r="AD82" i="6"/>
  <c r="AE31" i="13"/>
  <c r="X29" i="13"/>
  <c r="AA33" i="13"/>
  <c r="Q31" i="13"/>
  <c r="AG31" i="13"/>
  <c r="AG82" i="6"/>
  <c r="AF32" i="13"/>
  <c r="Z32" i="13"/>
  <c r="AF33" i="13"/>
  <c r="O29" i="13"/>
  <c r="M33" i="13"/>
  <c r="L33" i="13"/>
  <c r="AL32" i="13"/>
  <c r="AA32" i="13"/>
  <c r="U32" i="13"/>
  <c r="S29" i="13"/>
  <c r="P29" i="13"/>
  <c r="T33" i="13"/>
  <c r="R31" i="13"/>
  <c r="Y31" i="13"/>
  <c r="I31" i="13"/>
  <c r="I82" i="6"/>
  <c r="P153" i="18"/>
  <c r="O153" i="18"/>
  <c r="X153" i="18"/>
  <c r="AG154" i="18"/>
  <c r="AG155" i="18"/>
  <c r="AG103" i="18"/>
  <c r="AG110" i="18"/>
  <c r="AG90" i="18"/>
  <c r="AG94" i="18"/>
  <c r="AI155" i="18"/>
  <c r="AI90" i="18"/>
  <c r="AI94" i="18"/>
  <c r="AM94" i="18"/>
  <c r="AM155" i="18"/>
  <c r="AD155" i="18"/>
  <c r="AD94" i="18"/>
  <c r="AD110" i="18"/>
  <c r="AL155" i="18"/>
  <c r="AL94" i="18"/>
  <c r="AL110" i="18"/>
  <c r="AH154" i="18"/>
  <c r="AH155" i="18"/>
  <c r="AH103" i="18"/>
  <c r="AH90" i="18"/>
  <c r="AH94" i="18"/>
  <c r="AK155" i="18"/>
  <c r="AK103" i="18"/>
  <c r="AK94" i="18"/>
  <c r="AE110" i="18"/>
  <c r="AE155" i="18"/>
  <c r="AE94" i="18"/>
  <c r="R33" i="13"/>
  <c r="R82" i="6"/>
  <c r="N33" i="13"/>
  <c r="N82" i="6"/>
  <c r="AE33" i="13"/>
  <c r="AE82" i="6"/>
  <c r="J33" i="13"/>
  <c r="AH33" i="13"/>
  <c r="AH82" i="6"/>
  <c r="V33" i="13"/>
  <c r="V82" i="6"/>
  <c r="Y33" i="13"/>
  <c r="Y82" i="6"/>
  <c r="Q33" i="13"/>
  <c r="Q82" i="6"/>
  <c r="W51" i="18"/>
  <c r="W29" i="13"/>
  <c r="W31" i="13"/>
  <c r="AB32" i="13"/>
  <c r="O31" i="13"/>
  <c r="AB33" i="13"/>
  <c r="Q32" i="13"/>
  <c r="AH32" i="13"/>
  <c r="AG32" i="13"/>
  <c r="Y32" i="13"/>
  <c r="N32" i="13"/>
  <c r="V32" i="13"/>
  <c r="X31" i="13"/>
  <c r="AM32" i="13"/>
  <c r="R32" i="13"/>
  <c r="AM33" i="13"/>
  <c r="S31" i="13"/>
  <c r="S82" i="6"/>
  <c r="AE32" i="13"/>
  <c r="AD32" i="13"/>
  <c r="P31" i="13"/>
  <c r="AG33" i="13"/>
  <c r="AD33" i="13"/>
  <c r="J32" i="13"/>
  <c r="I32" i="13"/>
  <c r="I33" i="13"/>
  <c r="X33" i="13"/>
  <c r="X82" i="6"/>
  <c r="O33" i="13"/>
  <c r="O82" i="6"/>
  <c r="W33" i="13"/>
  <c r="W82" i="6"/>
  <c r="P33" i="13"/>
  <c r="P82" i="6"/>
  <c r="W32" i="13"/>
  <c r="W153" i="18"/>
  <c r="S32" i="13"/>
  <c r="P32" i="13"/>
  <c r="S33" i="13"/>
  <c r="X32" i="13"/>
  <c r="O32" i="13"/>
  <c r="D85" i="6"/>
  <c r="J172" i="18" l="1"/>
  <c r="J178" i="18" s="1"/>
  <c r="I190" i="18"/>
  <c r="J229" i="18"/>
  <c r="J234" i="18" s="1"/>
  <c r="I220" i="18"/>
  <c r="I215" i="18"/>
  <c r="AD79" i="18"/>
  <c r="AD80" i="18"/>
  <c r="AD85" i="18" s="1"/>
  <c r="AM79" i="18"/>
  <c r="AM80" i="18"/>
  <c r="AM85" i="18" s="1"/>
  <c r="AE79" i="18"/>
  <c r="AE80" i="18"/>
  <c r="AE85" i="18" s="1"/>
  <c r="AI103" i="18"/>
  <c r="AI154" i="18"/>
  <c r="AL154" i="18"/>
  <c r="AF90" i="18"/>
  <c r="AK154" i="18"/>
  <c r="AJ90" i="18"/>
  <c r="I126" i="18"/>
  <c r="I124" i="18"/>
  <c r="AL103" i="18"/>
  <c r="AJ103" i="18"/>
  <c r="J230" i="18"/>
  <c r="I237" i="18"/>
  <c r="I173" i="18"/>
  <c r="I201" i="18"/>
  <c r="J200" i="18"/>
  <c r="I206" i="18"/>
  <c r="K214" i="18"/>
  <c r="J220" i="18"/>
  <c r="J186" i="18"/>
  <c r="J187" i="18" s="1"/>
  <c r="I192" i="18"/>
  <c r="K172" i="18" l="1"/>
  <c r="L172" i="18" s="1"/>
  <c r="I239" i="18"/>
  <c r="I72" i="18" s="1"/>
  <c r="I73" i="18" s="1"/>
  <c r="J213" i="18"/>
  <c r="I218" i="18"/>
  <c r="K185" i="18"/>
  <c r="J190" i="18"/>
  <c r="AM90" i="18"/>
  <c r="AM154" i="18"/>
  <c r="AM103" i="18"/>
  <c r="J171" i="18"/>
  <c r="I176" i="18"/>
  <c r="K230" i="18"/>
  <c r="J237" i="18"/>
  <c r="AD154" i="18"/>
  <c r="AD90" i="18"/>
  <c r="AD103" i="18"/>
  <c r="J192" i="18"/>
  <c r="K186" i="18"/>
  <c r="L214" i="18"/>
  <c r="K220" i="18"/>
  <c r="K200" i="18"/>
  <c r="J206" i="18"/>
  <c r="J122" i="18"/>
  <c r="I132" i="18"/>
  <c r="AE90" i="18"/>
  <c r="AE103" i="18"/>
  <c r="AE154" i="18"/>
  <c r="I204" i="18"/>
  <c r="J199" i="18"/>
  <c r="I75" i="18"/>
  <c r="I150" i="18"/>
  <c r="I130" i="18"/>
  <c r="I109" i="18" s="1"/>
  <c r="I156" i="18"/>
  <c r="J231" i="18"/>
  <c r="K178" i="18" l="1"/>
  <c r="I77" i="18"/>
  <c r="I79" i="18" s="1"/>
  <c r="I80" i="18" s="1"/>
  <c r="I85" i="18" s="1"/>
  <c r="J239" i="18"/>
  <c r="J72" i="18" s="1"/>
  <c r="J73" i="18" s="1"/>
  <c r="J217" i="18"/>
  <c r="J215" i="18"/>
  <c r="M214" i="18"/>
  <c r="L220" i="18"/>
  <c r="K237" i="18"/>
  <c r="L230" i="18"/>
  <c r="J235" i="18"/>
  <c r="K229" i="18"/>
  <c r="J201" i="18"/>
  <c r="J203" i="18"/>
  <c r="L186" i="18"/>
  <c r="K192" i="18"/>
  <c r="K206" i="18"/>
  <c r="L200" i="18"/>
  <c r="J173" i="18"/>
  <c r="J175" i="18"/>
  <c r="J126" i="18"/>
  <c r="J124" i="18"/>
  <c r="L178" i="18"/>
  <c r="M172" i="18"/>
  <c r="K187" i="18"/>
  <c r="K189" i="18"/>
  <c r="K239" i="18" l="1"/>
  <c r="K72" i="18" s="1"/>
  <c r="K73" i="18" s="1"/>
  <c r="K213" i="18"/>
  <c r="J218" i="18"/>
  <c r="M178" i="18"/>
  <c r="N172" i="18"/>
  <c r="J150" i="18"/>
  <c r="J75" i="18"/>
  <c r="J77" i="18" s="1"/>
  <c r="J130" i="18"/>
  <c r="J109" i="18" s="1"/>
  <c r="J156" i="18"/>
  <c r="L192" i="18"/>
  <c r="M186" i="18"/>
  <c r="N214" i="18"/>
  <c r="M220" i="18"/>
  <c r="K234" i="18"/>
  <c r="K231" i="18"/>
  <c r="M230" i="18"/>
  <c r="L237" i="18"/>
  <c r="K122" i="18"/>
  <c r="J132" i="18"/>
  <c r="J204" i="18"/>
  <c r="K199" i="18"/>
  <c r="K171" i="18"/>
  <c r="J176" i="18"/>
  <c r="L206" i="18"/>
  <c r="M200" i="18"/>
  <c r="L185" i="18"/>
  <c r="K190" i="18"/>
  <c r="I103" i="18"/>
  <c r="I110" i="18" s="1"/>
  <c r="I90" i="18"/>
  <c r="I94" i="18" s="1"/>
  <c r="I154" i="18"/>
  <c r="I155" i="18" s="1"/>
  <c r="I157" i="18" s="1"/>
  <c r="L239" i="18" l="1"/>
  <c r="L72" i="18" s="1"/>
  <c r="L73" i="18" s="1"/>
  <c r="K215" i="18"/>
  <c r="K217" i="18"/>
  <c r="J79" i="18"/>
  <c r="J80" i="18" s="1"/>
  <c r="J85" i="18" s="1"/>
  <c r="I98" i="18"/>
  <c r="L187" i="18"/>
  <c r="L189" i="18"/>
  <c r="I114" i="18"/>
  <c r="K173" i="18"/>
  <c r="K175" i="18"/>
  <c r="K203" i="18"/>
  <c r="K201" i="18"/>
  <c r="M206" i="18"/>
  <c r="N200" i="18"/>
  <c r="M237" i="18"/>
  <c r="N230" i="18"/>
  <c r="L229" i="18"/>
  <c r="K235" i="18"/>
  <c r="O214" i="18"/>
  <c r="N220" i="18"/>
  <c r="O172" i="18"/>
  <c r="N178" i="18"/>
  <c r="K126" i="18"/>
  <c r="K124" i="18"/>
  <c r="N186" i="18"/>
  <c r="M192" i="18"/>
  <c r="L213" i="18" l="1"/>
  <c r="K218" i="18"/>
  <c r="M239" i="18"/>
  <c r="M72" i="18" s="1"/>
  <c r="M73" i="18" s="1"/>
  <c r="N192" i="18"/>
  <c r="O186" i="18"/>
  <c r="M185" i="18"/>
  <c r="L190" i="18"/>
  <c r="O178" i="18"/>
  <c r="P172" i="18"/>
  <c r="J103" i="18"/>
  <c r="J110" i="18" s="1"/>
  <c r="J90" i="18"/>
  <c r="J94" i="18" s="1"/>
  <c r="J154" i="18"/>
  <c r="J155" i="18" s="1"/>
  <c r="J157" i="18" s="1"/>
  <c r="N206" i="18"/>
  <c r="O200" i="18"/>
  <c r="P214" i="18"/>
  <c r="O220" i="18"/>
  <c r="K204" i="18"/>
  <c r="L199" i="18"/>
  <c r="L234" i="18"/>
  <c r="L231" i="18"/>
  <c r="L122" i="18"/>
  <c r="K132" i="18"/>
  <c r="O230" i="18"/>
  <c r="N237" i="18"/>
  <c r="L171" i="18"/>
  <c r="K176" i="18"/>
  <c r="I99" i="18"/>
  <c r="K150" i="18"/>
  <c r="K75" i="18"/>
  <c r="K77" i="18" s="1"/>
  <c r="K130" i="18"/>
  <c r="K109" i="18" s="1"/>
  <c r="K156" i="18"/>
  <c r="I115" i="18"/>
  <c r="L217" i="18" l="1"/>
  <c r="L215" i="18"/>
  <c r="N239" i="18"/>
  <c r="N72" i="18" s="1"/>
  <c r="N73" i="18" s="1"/>
  <c r="Q214" i="18"/>
  <c r="P220" i="18"/>
  <c r="O206" i="18"/>
  <c r="P200" i="18"/>
  <c r="M187" i="18"/>
  <c r="M189" i="18"/>
  <c r="P178" i="18"/>
  <c r="Q172" i="18"/>
  <c r="O237" i="18"/>
  <c r="P230" i="18"/>
  <c r="L124" i="18"/>
  <c r="L126" i="18"/>
  <c r="P186" i="18"/>
  <c r="O192" i="18"/>
  <c r="K79" i="18"/>
  <c r="K80" i="18" s="1"/>
  <c r="K85" i="18" s="1"/>
  <c r="M229" i="18"/>
  <c r="L235" i="18"/>
  <c r="J98" i="18"/>
  <c r="L173" i="18"/>
  <c r="L175" i="18"/>
  <c r="L201" i="18"/>
  <c r="L203" i="18"/>
  <c r="J114" i="18"/>
  <c r="O239" i="18" l="1"/>
  <c r="O72" i="18" s="1"/>
  <c r="O73" i="18" s="1"/>
  <c r="L218" i="18"/>
  <c r="M213" i="18"/>
  <c r="J99" i="18"/>
  <c r="P192" i="18"/>
  <c r="Q186" i="18"/>
  <c r="N185" i="18"/>
  <c r="M190" i="18"/>
  <c r="L75" i="18"/>
  <c r="L77" i="18" s="1"/>
  <c r="L150" i="18"/>
  <c r="L130" i="18"/>
  <c r="L109" i="18" s="1"/>
  <c r="L156" i="18"/>
  <c r="P206" i="18"/>
  <c r="Q200" i="18"/>
  <c r="L132" i="18"/>
  <c r="M122" i="18"/>
  <c r="Q230" i="18"/>
  <c r="P237" i="18"/>
  <c r="L204" i="18"/>
  <c r="M199" i="18"/>
  <c r="M231" i="18"/>
  <c r="M234" i="18"/>
  <c r="R214" i="18"/>
  <c r="Q220" i="18"/>
  <c r="M171" i="18"/>
  <c r="L176" i="18"/>
  <c r="Q178" i="18"/>
  <c r="R172" i="18"/>
  <c r="J115" i="18"/>
  <c r="K103" i="18"/>
  <c r="K110" i="18" s="1"/>
  <c r="K90" i="18"/>
  <c r="K94" i="18" s="1"/>
  <c r="K154" i="18"/>
  <c r="K155" i="18" s="1"/>
  <c r="K157" i="18" s="1"/>
  <c r="P239" i="18" l="1"/>
  <c r="P72" i="18" s="1"/>
  <c r="P73" i="18" s="1"/>
  <c r="M217" i="18"/>
  <c r="M215" i="18"/>
  <c r="L79" i="18"/>
  <c r="L80" i="18" s="1"/>
  <c r="L85" i="18" s="1"/>
  <c r="Q237" i="18"/>
  <c r="R230" i="18"/>
  <c r="Q206" i="18"/>
  <c r="R200" i="18"/>
  <c r="M126" i="18"/>
  <c r="M124" i="18"/>
  <c r="N187" i="18"/>
  <c r="N189" i="18"/>
  <c r="K114" i="18"/>
  <c r="M175" i="18"/>
  <c r="M173" i="18"/>
  <c r="R186" i="18"/>
  <c r="Q192" i="18"/>
  <c r="N229" i="18"/>
  <c r="M235" i="18"/>
  <c r="M203" i="18"/>
  <c r="M201" i="18"/>
  <c r="S214" i="18"/>
  <c r="R220" i="18"/>
  <c r="S172" i="18"/>
  <c r="R178" i="18"/>
  <c r="K98" i="18"/>
  <c r="Q239" i="18" l="1"/>
  <c r="Q72" i="18" s="1"/>
  <c r="Q73" i="18" s="1"/>
  <c r="N213" i="18"/>
  <c r="M218" i="18"/>
  <c r="M75" i="18"/>
  <c r="M77" i="18" s="1"/>
  <c r="M150" i="18"/>
  <c r="M130" i="18"/>
  <c r="M109" i="18" s="1"/>
  <c r="M156" i="18"/>
  <c r="R192" i="18"/>
  <c r="S186" i="18"/>
  <c r="T214" i="18"/>
  <c r="S220" i="18"/>
  <c r="S230" i="18"/>
  <c r="R237" i="18"/>
  <c r="N231" i="18"/>
  <c r="N234" i="18"/>
  <c r="N171" i="18"/>
  <c r="M176" i="18"/>
  <c r="K115" i="18"/>
  <c r="N199" i="18"/>
  <c r="M204" i="18"/>
  <c r="O185" i="18"/>
  <c r="N190" i="18"/>
  <c r="L103" i="18"/>
  <c r="L110" i="18" s="1"/>
  <c r="L90" i="18"/>
  <c r="L94" i="18" s="1"/>
  <c r="L154" i="18"/>
  <c r="L155" i="18" s="1"/>
  <c r="L157" i="18" s="1"/>
  <c r="R206" i="18"/>
  <c r="S200" i="18"/>
  <c r="K99" i="18"/>
  <c r="S178" i="18"/>
  <c r="T172" i="18"/>
  <c r="N122" i="18"/>
  <c r="M132" i="18"/>
  <c r="R239" i="18" l="1"/>
  <c r="R72" i="18" s="1"/>
  <c r="R73" i="18" s="1"/>
  <c r="N215" i="18"/>
  <c r="N217" i="18"/>
  <c r="U214" i="18"/>
  <c r="T220" i="18"/>
  <c r="O229" i="18"/>
  <c r="N235" i="18"/>
  <c r="L114" i="18"/>
  <c r="N175" i="18"/>
  <c r="N173" i="18"/>
  <c r="S206" i="18"/>
  <c r="T200" i="18"/>
  <c r="N201" i="18"/>
  <c r="N203" i="18"/>
  <c r="T178" i="18"/>
  <c r="U172" i="18"/>
  <c r="O187" i="18"/>
  <c r="O189" i="18"/>
  <c r="N124" i="18"/>
  <c r="N126" i="18"/>
  <c r="S237" i="18"/>
  <c r="T230" i="18"/>
  <c r="M79" i="18"/>
  <c r="M80" i="18" s="1"/>
  <c r="M85" i="18" s="1"/>
  <c r="L98" i="18"/>
  <c r="T186" i="18"/>
  <c r="S192" i="18"/>
  <c r="S239" i="18" l="1"/>
  <c r="S72" i="18" s="1"/>
  <c r="S73" i="18" s="1"/>
  <c r="O213" i="18"/>
  <c r="N218" i="18"/>
  <c r="L99" i="18"/>
  <c r="N130" i="18"/>
  <c r="N109" i="18" s="1"/>
  <c r="N150" i="18"/>
  <c r="N156" i="18"/>
  <c r="N75" i="18"/>
  <c r="N77" i="18" s="1"/>
  <c r="N204" i="18"/>
  <c r="O199" i="18"/>
  <c r="L115" i="18"/>
  <c r="O122" i="18"/>
  <c r="N132" i="18"/>
  <c r="P185" i="18"/>
  <c r="O190" i="18"/>
  <c r="N176" i="18"/>
  <c r="O171" i="18"/>
  <c r="O234" i="18"/>
  <c r="O231" i="18"/>
  <c r="T206" i="18"/>
  <c r="U200" i="18"/>
  <c r="U178" i="18"/>
  <c r="V172" i="18"/>
  <c r="M103" i="18"/>
  <c r="M110" i="18" s="1"/>
  <c r="M90" i="18"/>
  <c r="M94" i="18" s="1"/>
  <c r="M154" i="18"/>
  <c r="M155" i="18" s="1"/>
  <c r="M157" i="18" s="1"/>
  <c r="U230" i="18"/>
  <c r="T237" i="18"/>
  <c r="T192" i="18"/>
  <c r="U186" i="18"/>
  <c r="V214" i="18"/>
  <c r="U220" i="18"/>
  <c r="T239" i="18" l="1"/>
  <c r="T72" i="18" s="1"/>
  <c r="T73" i="18" s="1"/>
  <c r="O215" i="18"/>
  <c r="O217" i="18"/>
  <c r="M114" i="18"/>
  <c r="P229" i="18"/>
  <c r="O235" i="18"/>
  <c r="W172" i="18"/>
  <c r="V178" i="18"/>
  <c r="P187" i="18"/>
  <c r="P189" i="18"/>
  <c r="O126" i="18"/>
  <c r="O124" i="18"/>
  <c r="W214" i="18"/>
  <c r="V220" i="18"/>
  <c r="N79" i="18"/>
  <c r="N80" i="18" s="1"/>
  <c r="N85" i="18" s="1"/>
  <c r="U206" i="18"/>
  <c r="V200" i="18"/>
  <c r="U237" i="18"/>
  <c r="V230" i="18"/>
  <c r="V186" i="18"/>
  <c r="U192" i="18"/>
  <c r="M98" i="18"/>
  <c r="O175" i="18"/>
  <c r="O173" i="18"/>
  <c r="O203" i="18"/>
  <c r="O201" i="18"/>
  <c r="U239" i="18" l="1"/>
  <c r="U72" i="18" s="1"/>
  <c r="U73" i="18" s="1"/>
  <c r="O218" i="18"/>
  <c r="P213" i="18"/>
  <c r="V206" i="18"/>
  <c r="W200" i="18"/>
  <c r="P122" i="18"/>
  <c r="O132" i="18"/>
  <c r="P234" i="18"/>
  <c r="P231" i="18"/>
  <c r="M115" i="18"/>
  <c r="N103" i="18"/>
  <c r="N110" i="18" s="1"/>
  <c r="N114" i="18" s="1"/>
  <c r="N154" i="18"/>
  <c r="N155" i="18" s="1"/>
  <c r="N157" i="18" s="1"/>
  <c r="N90" i="18"/>
  <c r="N94" i="18" s="1"/>
  <c r="N98" i="18" s="1"/>
  <c r="Q185" i="18"/>
  <c r="P190" i="18"/>
  <c r="O150" i="18"/>
  <c r="O75" i="18"/>
  <c r="O77" i="18" s="1"/>
  <c r="O130" i="18"/>
  <c r="O109" i="18" s="1"/>
  <c r="O156" i="18"/>
  <c r="O204" i="18"/>
  <c r="P199" i="18"/>
  <c r="M99" i="18"/>
  <c r="V192" i="18"/>
  <c r="W186" i="18"/>
  <c r="W230" i="18"/>
  <c r="V237" i="18"/>
  <c r="W178" i="18"/>
  <c r="X172" i="18"/>
  <c r="P171" i="18"/>
  <c r="O176" i="18"/>
  <c r="X214" i="18"/>
  <c r="W220" i="18"/>
  <c r="V239" i="18" l="1"/>
  <c r="V72" i="18" s="1"/>
  <c r="V73" i="18" s="1"/>
  <c r="P217" i="18"/>
  <c r="P215" i="18"/>
  <c r="Q229" i="18"/>
  <c r="P235" i="18"/>
  <c r="P124" i="18"/>
  <c r="P126" i="18"/>
  <c r="P173" i="18"/>
  <c r="P175" i="18"/>
  <c r="N99" i="18"/>
  <c r="P201" i="18"/>
  <c r="P203" i="18"/>
  <c r="Y214" i="18"/>
  <c r="X220" i="18"/>
  <c r="O79" i="18"/>
  <c r="O80" i="18" s="1"/>
  <c r="O85" i="18" s="1"/>
  <c r="N115" i="18"/>
  <c r="X178" i="18"/>
  <c r="Y172" i="18"/>
  <c r="Q187" i="18"/>
  <c r="Q189" i="18"/>
  <c r="W237" i="18"/>
  <c r="X230" i="18"/>
  <c r="W206" i="18"/>
  <c r="X200" i="18"/>
  <c r="X186" i="18"/>
  <c r="W192" i="18"/>
  <c r="W239" i="18" l="1"/>
  <c r="W72" i="18" s="1"/>
  <c r="W73" i="18" s="1"/>
  <c r="P218" i="18"/>
  <c r="Q213" i="18"/>
  <c r="P150" i="18"/>
  <c r="P75" i="18"/>
  <c r="P77" i="18" s="1"/>
  <c r="P130" i="18"/>
  <c r="P109" i="18" s="1"/>
  <c r="P156" i="18"/>
  <c r="Q122" i="18"/>
  <c r="P132" i="18"/>
  <c r="Z214" i="18"/>
  <c r="Y220" i="18"/>
  <c r="X206" i="18"/>
  <c r="Y200" i="18"/>
  <c r="R185" i="18"/>
  <c r="Q190" i="18"/>
  <c r="Y178" i="18"/>
  <c r="Z172" i="18"/>
  <c r="X192" i="18"/>
  <c r="Y186" i="18"/>
  <c r="P204" i="18"/>
  <c r="Q199" i="18"/>
  <c r="O103" i="18"/>
  <c r="O110" i="18" s="1"/>
  <c r="O114" i="18" s="1"/>
  <c r="O90" i="18"/>
  <c r="O94" i="18" s="1"/>
  <c r="O98" i="18" s="1"/>
  <c r="O154" i="18"/>
  <c r="O155" i="18" s="1"/>
  <c r="O157" i="18" s="1"/>
  <c r="Q231" i="18"/>
  <c r="Q234" i="18"/>
  <c r="Y230" i="18"/>
  <c r="X237" i="18"/>
  <c r="Q171" i="18"/>
  <c r="P176" i="18"/>
  <c r="X239" i="18" l="1"/>
  <c r="X72" i="18" s="1"/>
  <c r="X73" i="18" s="1"/>
  <c r="Q217" i="18"/>
  <c r="Q215" i="18"/>
  <c r="O99" i="18"/>
  <c r="Q201" i="18"/>
  <c r="Q203" i="18"/>
  <c r="O115" i="18"/>
  <c r="Q173" i="18"/>
  <c r="Q175" i="18"/>
  <c r="R187" i="18"/>
  <c r="R189" i="18"/>
  <c r="P79" i="18"/>
  <c r="P80" i="18" s="1"/>
  <c r="P85" i="18" s="1"/>
  <c r="Z186" i="18"/>
  <c r="Y192" i="18"/>
  <c r="AA214" i="18"/>
  <c r="Z220" i="18"/>
  <c r="Q126" i="18"/>
  <c r="Q124" i="18"/>
  <c r="Y237" i="18"/>
  <c r="Z230" i="18"/>
  <c r="Y206" i="18"/>
  <c r="Z200" i="18"/>
  <c r="R229" i="18"/>
  <c r="Q235" i="18"/>
  <c r="AA172" i="18"/>
  <c r="Z178" i="18"/>
  <c r="Y239" i="18" l="1"/>
  <c r="Y72" i="18" s="1"/>
  <c r="Y73" i="18" s="1"/>
  <c r="Q218" i="18"/>
  <c r="R213" i="18"/>
  <c r="AA230" i="18"/>
  <c r="Z237" i="18"/>
  <c r="AA178" i="18"/>
  <c r="AB172" i="18"/>
  <c r="R122" i="18"/>
  <c r="Q132" i="18"/>
  <c r="AB214" i="18"/>
  <c r="AA220" i="18"/>
  <c r="R199" i="18"/>
  <c r="Q204" i="18"/>
  <c r="Z206" i="18"/>
  <c r="AA200" i="18"/>
  <c r="P103" i="18"/>
  <c r="P110" i="18" s="1"/>
  <c r="P114" i="18" s="1"/>
  <c r="P90" i="18"/>
  <c r="P94" i="18" s="1"/>
  <c r="P98" i="18" s="1"/>
  <c r="P154" i="18"/>
  <c r="P155" i="18" s="1"/>
  <c r="P157" i="18" s="1"/>
  <c r="Q130" i="18"/>
  <c r="Q109" i="18" s="1"/>
  <c r="Q150" i="18"/>
  <c r="Q156" i="18"/>
  <c r="Q75" i="18"/>
  <c r="Q77" i="18" s="1"/>
  <c r="R234" i="18"/>
  <c r="R231" i="18"/>
  <c r="S185" i="18"/>
  <c r="R190" i="18"/>
  <c r="Z192" i="18"/>
  <c r="AA186" i="18"/>
  <c r="R171" i="18"/>
  <c r="Q176" i="18"/>
  <c r="Z239" i="18" l="1"/>
  <c r="Z72" i="18" s="1"/>
  <c r="Z73" i="18" s="1"/>
  <c r="R215" i="18"/>
  <c r="R217" i="18"/>
  <c r="R126" i="18"/>
  <c r="R124" i="18"/>
  <c r="AA206" i="18"/>
  <c r="AB200" i="18"/>
  <c r="Q79" i="18"/>
  <c r="Q80" i="18" s="1"/>
  <c r="Q85" i="18" s="1"/>
  <c r="R175" i="18"/>
  <c r="R173" i="18"/>
  <c r="S187" i="18"/>
  <c r="S189" i="18"/>
  <c r="P99" i="18"/>
  <c r="AA237" i="18"/>
  <c r="AB230" i="18"/>
  <c r="AB178" i="18"/>
  <c r="AC172" i="18"/>
  <c r="AB186" i="18"/>
  <c r="AA192" i="18"/>
  <c r="R203" i="18"/>
  <c r="R201" i="18"/>
  <c r="AC214" i="18"/>
  <c r="AB220" i="18"/>
  <c r="S229" i="18"/>
  <c r="R235" i="18"/>
  <c r="P115" i="18"/>
  <c r="AA239" i="18" l="1"/>
  <c r="AA72" i="18" s="1"/>
  <c r="AA73" i="18" s="1"/>
  <c r="R218" i="18"/>
  <c r="S213" i="18"/>
  <c r="AC178" i="18"/>
  <c r="AD172" i="18"/>
  <c r="AB206" i="18"/>
  <c r="AC200" i="18"/>
  <c r="T185" i="18"/>
  <c r="S190" i="18"/>
  <c r="S231" i="18"/>
  <c r="S234" i="18"/>
  <c r="R176" i="18"/>
  <c r="S171" i="18"/>
  <c r="AB192" i="18"/>
  <c r="AC186" i="18"/>
  <c r="AC230" i="18"/>
  <c r="AB237" i="18"/>
  <c r="AD214" i="18"/>
  <c r="AC220" i="18"/>
  <c r="R204" i="18"/>
  <c r="S199" i="18"/>
  <c r="Q103" i="18"/>
  <c r="Q110" i="18" s="1"/>
  <c r="Q114" i="18" s="1"/>
  <c r="Q90" i="18"/>
  <c r="Q94" i="18" s="1"/>
  <c r="Q98" i="18" s="1"/>
  <c r="Q154" i="18"/>
  <c r="Q155" i="18" s="1"/>
  <c r="Q157" i="18" s="1"/>
  <c r="S122" i="18"/>
  <c r="R132" i="18"/>
  <c r="R150" i="18"/>
  <c r="R75" i="18"/>
  <c r="R77" i="18" s="1"/>
  <c r="R130" i="18"/>
  <c r="R109" i="18" s="1"/>
  <c r="R156" i="18"/>
  <c r="AB239" i="18" l="1"/>
  <c r="AB72" i="18" s="1"/>
  <c r="AB73" i="18" s="1"/>
  <c r="S215" i="18"/>
  <c r="S217" i="18"/>
  <c r="Q99" i="18"/>
  <c r="T229" i="18"/>
  <c r="S235" i="18"/>
  <c r="R79" i="18"/>
  <c r="R80" i="18" s="1"/>
  <c r="R85" i="18" s="1"/>
  <c r="T189" i="18"/>
  <c r="T187" i="18"/>
  <c r="AE172" i="18"/>
  <c r="AD178" i="18"/>
  <c r="S203" i="18"/>
  <c r="S201" i="18"/>
  <c r="AC206" i="18"/>
  <c r="AD200" i="18"/>
  <c r="AE214" i="18"/>
  <c r="AD220" i="18"/>
  <c r="S126" i="18"/>
  <c r="S124" i="18"/>
  <c r="Q115" i="18"/>
  <c r="AD186" i="18"/>
  <c r="AC192" i="18"/>
  <c r="S173" i="18"/>
  <c r="S175" i="18"/>
  <c r="AC237" i="18"/>
  <c r="AD230" i="18"/>
  <c r="AC239" i="18" l="1"/>
  <c r="AC72" i="18" s="1"/>
  <c r="AC73" i="18" s="1"/>
  <c r="T213" i="18"/>
  <c r="S218" i="18"/>
  <c r="AD237" i="18"/>
  <c r="AE230" i="18"/>
  <c r="S204" i="18"/>
  <c r="T199" i="18"/>
  <c r="T171" i="18"/>
  <c r="S176" i="18"/>
  <c r="T231" i="18"/>
  <c r="T234" i="18"/>
  <c r="R90" i="18"/>
  <c r="R94" i="18" s="1"/>
  <c r="R98" i="18" s="1"/>
  <c r="R103" i="18"/>
  <c r="R110" i="18" s="1"/>
  <c r="R114" i="18" s="1"/>
  <c r="R154" i="18"/>
  <c r="R155" i="18" s="1"/>
  <c r="R157" i="18" s="1"/>
  <c r="AF214" i="18"/>
  <c r="AE220" i="18"/>
  <c r="AE178" i="18"/>
  <c r="AF172" i="18"/>
  <c r="T122" i="18"/>
  <c r="S132" i="18"/>
  <c r="S150" i="18"/>
  <c r="S75" i="18"/>
  <c r="S77" i="18" s="1"/>
  <c r="S130" i="18"/>
  <c r="S109" i="18" s="1"/>
  <c r="S156" i="18"/>
  <c r="AD192" i="18"/>
  <c r="AE186" i="18"/>
  <c r="AD206" i="18"/>
  <c r="AE200" i="18"/>
  <c r="U185" i="18"/>
  <c r="T190" i="18"/>
  <c r="AD239" i="18" l="1"/>
  <c r="AD72" i="18" s="1"/>
  <c r="T215" i="18"/>
  <c r="T217" i="18"/>
  <c r="T173" i="18"/>
  <c r="T175" i="18"/>
  <c r="S79" i="18"/>
  <c r="S80" i="18" s="1"/>
  <c r="S85" i="18" s="1"/>
  <c r="AE206" i="18"/>
  <c r="AF200" i="18"/>
  <c r="AE237" i="18"/>
  <c r="AF230" i="18"/>
  <c r="R115" i="18"/>
  <c r="T201" i="18"/>
  <c r="T203" i="18"/>
  <c r="AF186" i="18"/>
  <c r="AE192" i="18"/>
  <c r="AF220" i="18"/>
  <c r="AG214" i="18"/>
  <c r="U189" i="18"/>
  <c r="U187" i="18"/>
  <c r="R99" i="18"/>
  <c r="T124" i="18"/>
  <c r="T126" i="18"/>
  <c r="AF178" i="18"/>
  <c r="AG172" i="18"/>
  <c r="T235" i="18"/>
  <c r="U229" i="18"/>
  <c r="AE239" i="18" l="1"/>
  <c r="AE72" i="18" s="1"/>
  <c r="U213" i="18"/>
  <c r="T218" i="18"/>
  <c r="AF206" i="18"/>
  <c r="AG200" i="18"/>
  <c r="V185" i="18"/>
  <c r="U190" i="18"/>
  <c r="AF192" i="18"/>
  <c r="AG186" i="18"/>
  <c r="S103" i="18"/>
  <c r="S110" i="18" s="1"/>
  <c r="S114" i="18" s="1"/>
  <c r="S90" i="18"/>
  <c r="S94" i="18" s="1"/>
  <c r="S98" i="18" s="1"/>
  <c r="S154" i="18"/>
  <c r="S155" i="18" s="1"/>
  <c r="S157" i="18" s="1"/>
  <c r="T150" i="18"/>
  <c r="T75" i="18"/>
  <c r="T77" i="18" s="1"/>
  <c r="T130" i="18"/>
  <c r="T109" i="18" s="1"/>
  <c r="T156" i="18"/>
  <c r="AF237" i="18"/>
  <c r="AG230" i="18"/>
  <c r="U234" i="18"/>
  <c r="U231" i="18"/>
  <c r="AG178" i="18"/>
  <c r="AH172" i="18"/>
  <c r="T204" i="18"/>
  <c r="U199" i="18"/>
  <c r="AG220" i="18"/>
  <c r="AH214" i="18"/>
  <c r="U122" i="18"/>
  <c r="T132" i="18"/>
  <c r="T176" i="18"/>
  <c r="U171" i="18"/>
  <c r="U217" i="18" l="1"/>
  <c r="U215" i="18"/>
  <c r="AF239" i="18"/>
  <c r="AF72" i="18" s="1"/>
  <c r="U175" i="18"/>
  <c r="U173" i="18"/>
  <c r="AH178" i="18"/>
  <c r="AI172" i="18"/>
  <c r="U126" i="18"/>
  <c r="U124" i="18"/>
  <c r="U235" i="18"/>
  <c r="V229" i="18"/>
  <c r="V189" i="18"/>
  <c r="V187" i="18"/>
  <c r="AG192" i="18"/>
  <c r="AH186" i="18"/>
  <c r="T79" i="18"/>
  <c r="T80" i="18" s="1"/>
  <c r="T85" i="18" s="1"/>
  <c r="AG206" i="18"/>
  <c r="AH200" i="18"/>
  <c r="U203" i="18"/>
  <c r="U201" i="18"/>
  <c r="AI214" i="18"/>
  <c r="AH220" i="18"/>
  <c r="S99" i="18"/>
  <c r="AG237" i="18"/>
  <c r="AH230" i="18"/>
  <c r="S115" i="18"/>
  <c r="AG239" i="18" l="1"/>
  <c r="AG72" i="18" s="1"/>
  <c r="U218" i="18"/>
  <c r="V213" i="18"/>
  <c r="AI186" i="18"/>
  <c r="AH192" i="18"/>
  <c r="V122" i="18"/>
  <c r="U132" i="18"/>
  <c r="AI220" i="18"/>
  <c r="AJ214" i="18"/>
  <c r="AH237" i="18"/>
  <c r="AI230" i="18"/>
  <c r="AH206" i="18"/>
  <c r="AI200" i="18"/>
  <c r="V231" i="18"/>
  <c r="V234" i="18"/>
  <c r="V171" i="18"/>
  <c r="U176" i="18"/>
  <c r="U75" i="18"/>
  <c r="U77" i="18" s="1"/>
  <c r="U150" i="18"/>
  <c r="U130" i="18"/>
  <c r="U109" i="18" s="1"/>
  <c r="U156" i="18"/>
  <c r="V199" i="18"/>
  <c r="U204" i="18"/>
  <c r="W185" i="18"/>
  <c r="V190" i="18"/>
  <c r="AJ172" i="18"/>
  <c r="AI178" i="18"/>
  <c r="T103" i="18"/>
  <c r="T110" i="18" s="1"/>
  <c r="T114" i="18" s="1"/>
  <c r="T90" i="18"/>
  <c r="T94" i="18" s="1"/>
  <c r="T98" i="18" s="1"/>
  <c r="T154" i="18"/>
  <c r="T155" i="18" s="1"/>
  <c r="T157" i="18" s="1"/>
  <c r="V217" i="18" l="1"/>
  <c r="V215" i="18"/>
  <c r="AH239" i="18"/>
  <c r="AH72" i="18" s="1"/>
  <c r="AI237" i="18"/>
  <c r="AJ230" i="18"/>
  <c r="T115" i="18"/>
  <c r="W187" i="18"/>
  <c r="W189" i="18"/>
  <c r="V173" i="18"/>
  <c r="V175" i="18"/>
  <c r="V201" i="18"/>
  <c r="V203" i="18"/>
  <c r="V124" i="18"/>
  <c r="V126" i="18"/>
  <c r="T99" i="18"/>
  <c r="AJ220" i="18"/>
  <c r="AK214" i="18"/>
  <c r="V235" i="18"/>
  <c r="W229" i="18"/>
  <c r="AJ200" i="18"/>
  <c r="AI206" i="18"/>
  <c r="AJ178" i="18"/>
  <c r="AK172" i="18"/>
  <c r="U79" i="18"/>
  <c r="U80" i="18" s="1"/>
  <c r="U85" i="18" s="1"/>
  <c r="AI192" i="18"/>
  <c r="AJ186" i="18"/>
  <c r="W213" i="18" l="1"/>
  <c r="V218" i="18"/>
  <c r="AI239" i="18"/>
  <c r="AI72" i="18" s="1"/>
  <c r="AJ192" i="18"/>
  <c r="AK186" i="18"/>
  <c r="W190" i="18"/>
  <c r="X185" i="18"/>
  <c r="V130" i="18"/>
  <c r="V109" i="18" s="1"/>
  <c r="V150" i="18"/>
  <c r="V75" i="18"/>
  <c r="V77" i="18" s="1"/>
  <c r="V156" i="18"/>
  <c r="W122" i="18"/>
  <c r="V132" i="18"/>
  <c r="AK220" i="18"/>
  <c r="AL214" i="18"/>
  <c r="U103" i="18"/>
  <c r="U110" i="18" s="1"/>
  <c r="U114" i="18" s="1"/>
  <c r="U90" i="18"/>
  <c r="U94" i="18" s="1"/>
  <c r="U98" i="18" s="1"/>
  <c r="U154" i="18"/>
  <c r="U155" i="18" s="1"/>
  <c r="U157" i="18" s="1"/>
  <c r="AJ237" i="18"/>
  <c r="AK230" i="18"/>
  <c r="AJ206" i="18"/>
  <c r="AK200" i="18"/>
  <c r="W234" i="18"/>
  <c r="W231" i="18"/>
  <c r="V204" i="18"/>
  <c r="W199" i="18"/>
  <c r="AK178" i="18"/>
  <c r="AL172" i="18"/>
  <c r="V176" i="18"/>
  <c r="W171" i="18"/>
  <c r="AJ239" i="18" l="1"/>
  <c r="AJ72" i="18" s="1"/>
  <c r="W217" i="18"/>
  <c r="W215" i="18"/>
  <c r="V79" i="18"/>
  <c r="V80" i="18"/>
  <c r="V85" i="18" s="1"/>
  <c r="W175" i="18"/>
  <c r="W173" i="18"/>
  <c r="X229" i="18"/>
  <c r="W235" i="18"/>
  <c r="W126" i="18"/>
  <c r="W124" i="18"/>
  <c r="AK206" i="18"/>
  <c r="AL200" i="18"/>
  <c r="X189" i="18"/>
  <c r="X187" i="18"/>
  <c r="AK192" i="18"/>
  <c r="AL186" i="18"/>
  <c r="U115" i="18"/>
  <c r="AL178" i="18"/>
  <c r="AM172" i="18"/>
  <c r="AM178" i="18" s="1"/>
  <c r="AM214" i="18"/>
  <c r="AM220" i="18" s="1"/>
  <c r="AL220" i="18"/>
  <c r="AK237" i="18"/>
  <c r="AL230" i="18"/>
  <c r="W201" i="18"/>
  <c r="W203" i="18"/>
  <c r="U99" i="18"/>
  <c r="AK239" i="18" l="1"/>
  <c r="AK72" i="18" s="1"/>
  <c r="X213" i="18"/>
  <c r="W218" i="18"/>
  <c r="X122" i="18"/>
  <c r="W132" i="18"/>
  <c r="AM186" i="18"/>
  <c r="AM192" i="18" s="1"/>
  <c r="AL192" i="18"/>
  <c r="X231" i="18"/>
  <c r="X234" i="18"/>
  <c r="W150" i="18"/>
  <c r="W75" i="18"/>
  <c r="W77" i="18" s="1"/>
  <c r="W130" i="18"/>
  <c r="W109" i="18" s="1"/>
  <c r="W156" i="18"/>
  <c r="X199" i="18"/>
  <c r="W204" i="18"/>
  <c r="W176" i="18"/>
  <c r="X171" i="18"/>
  <c r="AM230" i="18"/>
  <c r="AM237" i="18" s="1"/>
  <c r="AL237" i="18"/>
  <c r="AL206" i="18"/>
  <c r="AM200" i="18"/>
  <c r="AM206" i="18" s="1"/>
  <c r="Y185" i="18"/>
  <c r="X190" i="18"/>
  <c r="V103" i="18"/>
  <c r="V110" i="18" s="1"/>
  <c r="V114" i="18" s="1"/>
  <c r="V90" i="18"/>
  <c r="V94" i="18" s="1"/>
  <c r="V98" i="18" s="1"/>
  <c r="V154" i="18"/>
  <c r="V155" i="18" s="1"/>
  <c r="V157" i="18" s="1"/>
  <c r="AL239" i="18" l="1"/>
  <c r="AL72" i="18" s="1"/>
  <c r="AM239" i="18"/>
  <c r="AM72" i="18" s="1"/>
  <c r="X215" i="18"/>
  <c r="X217" i="18"/>
  <c r="X173" i="18"/>
  <c r="X175" i="18"/>
  <c r="W79" i="18"/>
  <c r="W80" i="18" s="1"/>
  <c r="W85" i="18" s="1"/>
  <c r="Y187" i="18"/>
  <c r="Y189" i="18"/>
  <c r="X235" i="18"/>
  <c r="Y229" i="18"/>
  <c r="V99" i="18"/>
  <c r="X201" i="18"/>
  <c r="X203" i="18"/>
  <c r="V115" i="18"/>
  <c r="X124" i="18"/>
  <c r="X126" i="18"/>
  <c r="Y213" i="18" l="1"/>
  <c r="X218" i="18"/>
  <c r="X204" i="18"/>
  <c r="Y199" i="18"/>
  <c r="Y234" i="18"/>
  <c r="Y231" i="18"/>
  <c r="Y190" i="18"/>
  <c r="Z185" i="18"/>
  <c r="X150" i="18"/>
  <c r="X75" i="18"/>
  <c r="X77" i="18" s="1"/>
  <c r="X156" i="18"/>
  <c r="X130" i="18"/>
  <c r="X109" i="18" s="1"/>
  <c r="Y122" i="18"/>
  <c r="X132" i="18"/>
  <c r="W103" i="18"/>
  <c r="W110" i="18" s="1"/>
  <c r="W114" i="18" s="1"/>
  <c r="W90" i="18"/>
  <c r="W94" i="18" s="1"/>
  <c r="W98" i="18" s="1"/>
  <c r="W154" i="18"/>
  <c r="W155" i="18" s="1"/>
  <c r="W157" i="18" s="1"/>
  <c r="Y171" i="18"/>
  <c r="X176" i="18"/>
  <c r="Y215" i="18" l="1"/>
  <c r="Y217" i="18"/>
  <c r="W115" i="18"/>
  <c r="Y126" i="18"/>
  <c r="Y124" i="18"/>
  <c r="W99" i="18"/>
  <c r="Y173" i="18"/>
  <c r="Y175" i="18"/>
  <c r="Y201" i="18"/>
  <c r="Y203" i="18"/>
  <c r="X79" i="18"/>
  <c r="X80" i="18" s="1"/>
  <c r="X85" i="18" s="1"/>
  <c r="Z189" i="18"/>
  <c r="Z187" i="18"/>
  <c r="Z229" i="18"/>
  <c r="Y235" i="18"/>
  <c r="Z213" i="18" l="1"/>
  <c r="Y218" i="18"/>
  <c r="Z199" i="18"/>
  <c r="Y204" i="18"/>
  <c r="Z190" i="18"/>
  <c r="AA185" i="18"/>
  <c r="X103" i="18"/>
  <c r="X110" i="18" s="1"/>
  <c r="X114" i="18" s="1"/>
  <c r="X90" i="18"/>
  <c r="X94" i="18" s="1"/>
  <c r="X98" i="18" s="1"/>
  <c r="X154" i="18"/>
  <c r="X155" i="18" s="1"/>
  <c r="X157" i="18" s="1"/>
  <c r="Z122" i="18"/>
  <c r="Y132" i="18"/>
  <c r="Y130" i="18"/>
  <c r="Y109" i="18" s="1"/>
  <c r="Y150" i="18"/>
  <c r="Y75" i="18"/>
  <c r="Y77" i="18" s="1"/>
  <c r="Y156" i="18"/>
  <c r="Z231" i="18"/>
  <c r="Z234" i="18"/>
  <c r="Z171" i="18"/>
  <c r="Y176" i="18"/>
  <c r="Z215" i="18" l="1"/>
  <c r="Z217" i="18"/>
  <c r="X99" i="18"/>
  <c r="AA229" i="18"/>
  <c r="Z235" i="18"/>
  <c r="Y79" i="18"/>
  <c r="Y80" i="18" s="1"/>
  <c r="Y85" i="18" s="1"/>
  <c r="AA187" i="18"/>
  <c r="AA189" i="18"/>
  <c r="Z173" i="18"/>
  <c r="Z175" i="18"/>
  <c r="Z126" i="18"/>
  <c r="Z124" i="18"/>
  <c r="X115" i="18"/>
  <c r="Z203" i="18"/>
  <c r="Z201" i="18"/>
  <c r="AA213" i="18" l="1"/>
  <c r="Z218" i="18"/>
  <c r="AA122" i="18"/>
  <c r="Z132" i="18"/>
  <c r="Z150" i="18"/>
  <c r="Z75" i="18"/>
  <c r="Z77" i="18" s="1"/>
  <c r="Z130" i="18"/>
  <c r="Z109" i="18" s="1"/>
  <c r="Z156" i="18"/>
  <c r="Y103" i="18"/>
  <c r="Y110" i="18" s="1"/>
  <c r="Y114" i="18" s="1"/>
  <c r="Y90" i="18"/>
  <c r="Y94" i="18" s="1"/>
  <c r="Y98" i="18" s="1"/>
  <c r="Y154" i="18"/>
  <c r="Y155" i="18" s="1"/>
  <c r="Y157" i="18" s="1"/>
  <c r="Z204" i="18"/>
  <c r="AA199" i="18"/>
  <c r="AA171" i="18"/>
  <c r="Z176" i="18"/>
  <c r="AA234" i="18"/>
  <c r="AA231" i="18"/>
  <c r="AB185" i="18"/>
  <c r="AA190" i="18"/>
  <c r="AA215" i="18" l="1"/>
  <c r="AA217" i="18"/>
  <c r="Z79" i="18"/>
  <c r="Z80" i="18" s="1"/>
  <c r="Z85" i="18" s="1"/>
  <c r="AB189" i="18"/>
  <c r="AB187" i="18"/>
  <c r="AA173" i="18"/>
  <c r="AA175" i="18"/>
  <c r="AA203" i="18"/>
  <c r="AA201" i="18"/>
  <c r="AA126" i="18"/>
  <c r="AA124" i="18"/>
  <c r="Y99" i="18"/>
  <c r="AB229" i="18"/>
  <c r="AA235" i="18"/>
  <c r="Y115" i="18"/>
  <c r="AA218" i="18" l="1"/>
  <c r="AB213" i="18"/>
  <c r="AB122" i="18"/>
  <c r="AA132" i="18"/>
  <c r="AC185" i="18"/>
  <c r="AB190" i="18"/>
  <c r="AA150" i="18"/>
  <c r="AA75" i="18"/>
  <c r="AA77" i="18" s="1"/>
  <c r="AA130" i="18"/>
  <c r="AA109" i="18" s="1"/>
  <c r="AA156" i="18"/>
  <c r="AA204" i="18"/>
  <c r="AB199" i="18"/>
  <c r="AB231" i="18"/>
  <c r="AB234" i="18"/>
  <c r="AB171" i="18"/>
  <c r="AA176" i="18"/>
  <c r="Z103" i="18"/>
  <c r="Z110" i="18" s="1"/>
  <c r="Z114" i="18" s="1"/>
  <c r="Z154" i="18"/>
  <c r="Z155" i="18" s="1"/>
  <c r="Z157" i="18" s="1"/>
  <c r="Z90" i="18"/>
  <c r="Z94" i="18" s="1"/>
  <c r="Z98" i="18" s="1"/>
  <c r="AB217" i="18" l="1"/>
  <c r="AB215" i="18"/>
  <c r="AB124" i="18"/>
  <c r="AB126" i="18"/>
  <c r="Z99" i="18"/>
  <c r="AA79" i="18"/>
  <c r="AA80" i="18" s="1"/>
  <c r="AA85" i="18" s="1"/>
  <c r="AB173" i="18"/>
  <c r="AB175" i="18"/>
  <c r="AC229" i="18"/>
  <c r="AB235" i="18"/>
  <c r="AC187" i="18"/>
  <c r="AC189" i="18"/>
  <c r="AB201" i="18"/>
  <c r="AB203" i="18"/>
  <c r="Z115" i="18"/>
  <c r="AB218" i="18" l="1"/>
  <c r="AC213" i="18"/>
  <c r="AC190" i="18"/>
  <c r="AD185" i="18"/>
  <c r="AB150" i="18"/>
  <c r="AB75" i="18"/>
  <c r="AB77" i="18" s="1"/>
  <c r="AB130" i="18"/>
  <c r="AB109" i="18" s="1"/>
  <c r="AB156" i="18"/>
  <c r="AC234" i="18"/>
  <c r="AC231" i="18"/>
  <c r="AC171" i="18"/>
  <c r="AB176" i="18"/>
  <c r="AB204" i="18"/>
  <c r="AC199" i="18"/>
  <c r="AA103" i="18"/>
  <c r="AA110" i="18" s="1"/>
  <c r="AA114" i="18" s="1"/>
  <c r="AA90" i="18"/>
  <c r="AA94" i="18" s="1"/>
  <c r="AA98" i="18" s="1"/>
  <c r="AA154" i="18"/>
  <c r="AA155" i="18" s="1"/>
  <c r="AA157" i="18" s="1"/>
  <c r="AB132" i="18"/>
  <c r="AC122" i="18"/>
  <c r="AC215" i="18" l="1"/>
  <c r="AC217" i="18"/>
  <c r="AA99" i="18"/>
  <c r="AA115" i="18"/>
  <c r="AC203" i="18"/>
  <c r="AC201" i="18"/>
  <c r="AC126" i="18"/>
  <c r="AC124" i="18"/>
  <c r="AC173" i="18"/>
  <c r="AC175" i="18"/>
  <c r="AC235" i="18"/>
  <c r="AD229" i="18"/>
  <c r="AD189" i="18"/>
  <c r="AD187" i="18"/>
  <c r="AB79" i="18"/>
  <c r="AB80" i="18" s="1"/>
  <c r="AB85" i="18" s="1"/>
  <c r="AD213" i="18" l="1"/>
  <c r="AC218" i="18"/>
  <c r="AD122" i="18"/>
  <c r="AC132" i="18"/>
  <c r="AE185" i="18"/>
  <c r="AD190" i="18"/>
  <c r="AC75" i="18"/>
  <c r="AC77" i="18" s="1"/>
  <c r="AC150" i="18"/>
  <c r="AC130" i="18"/>
  <c r="AC109" i="18" s="1"/>
  <c r="AC156" i="18"/>
  <c r="AD234" i="18"/>
  <c r="AD231" i="18"/>
  <c r="AD199" i="18"/>
  <c r="AC204" i="18"/>
  <c r="AB103" i="18"/>
  <c r="AB110" i="18" s="1"/>
  <c r="AB114" i="18" s="1"/>
  <c r="AB90" i="18"/>
  <c r="AB94" i="18" s="1"/>
  <c r="AB98" i="18" s="1"/>
  <c r="AB154" i="18"/>
  <c r="AB155" i="18" s="1"/>
  <c r="AB157" i="18" s="1"/>
  <c r="AC176" i="18"/>
  <c r="AD171" i="18"/>
  <c r="AD215" i="18" l="1"/>
  <c r="AD217" i="18"/>
  <c r="AB115" i="18"/>
  <c r="AB99" i="18"/>
  <c r="AC79" i="18"/>
  <c r="AC80" i="18" s="1"/>
  <c r="AC85" i="18" s="1"/>
  <c r="AD201" i="18"/>
  <c r="AD203" i="18"/>
  <c r="AE187" i="18"/>
  <c r="AE189" i="18"/>
  <c r="AD235" i="18"/>
  <c r="AE229" i="18"/>
  <c r="AD175" i="18"/>
  <c r="AD173" i="18"/>
  <c r="AD124" i="18"/>
  <c r="AD126" i="18"/>
  <c r="AD218" i="18" l="1"/>
  <c r="AE213" i="18"/>
  <c r="AD176" i="18"/>
  <c r="AE171" i="18"/>
  <c r="AD204" i="18"/>
  <c r="AE199" i="18"/>
  <c r="AD150" i="18"/>
  <c r="AD75" i="18"/>
  <c r="AD156" i="18"/>
  <c r="AD157" i="18" s="1"/>
  <c r="AD130" i="18"/>
  <c r="AD109" i="18" s="1"/>
  <c r="AE122" i="18"/>
  <c r="AD132" i="18"/>
  <c r="AC90" i="18"/>
  <c r="AC94" i="18" s="1"/>
  <c r="AC103" i="18"/>
  <c r="AC110" i="18" s="1"/>
  <c r="AC154" i="18"/>
  <c r="AC155" i="18" s="1"/>
  <c r="AC157" i="18" s="1"/>
  <c r="AE234" i="18"/>
  <c r="AE231" i="18"/>
  <c r="AE190" i="18"/>
  <c r="AF185" i="18"/>
  <c r="AE215" i="18" l="1"/>
  <c r="AE217" i="18"/>
  <c r="AE126" i="18"/>
  <c r="AE124" i="18"/>
  <c r="AC114" i="18"/>
  <c r="AE114" i="18"/>
  <c r="AK114" i="18"/>
  <c r="AM114" i="18"/>
  <c r="AL114" i="18"/>
  <c r="D112" i="18"/>
  <c r="AG114" i="18"/>
  <c r="AI114" i="18"/>
  <c r="AF114" i="18"/>
  <c r="AG115" i="18" s="1"/>
  <c r="AD114" i="18"/>
  <c r="AJ114" i="18"/>
  <c r="AH114" i="18"/>
  <c r="AE98" i="18"/>
  <c r="AD98" i="18"/>
  <c r="AE99" i="18" s="1"/>
  <c r="AK98" i="18"/>
  <c r="AH98" i="18"/>
  <c r="AG98" i="18"/>
  <c r="D96" i="18"/>
  <c r="AI98" i="18"/>
  <c r="AM98" i="18"/>
  <c r="AC98" i="18"/>
  <c r="AF98" i="18"/>
  <c r="AJ98" i="18"/>
  <c r="AK99" i="18" s="1"/>
  <c r="AL98" i="18"/>
  <c r="AF189" i="18"/>
  <c r="AF187" i="18"/>
  <c r="AE175" i="18"/>
  <c r="AE173" i="18"/>
  <c r="AE203" i="18"/>
  <c r="AE201" i="18"/>
  <c r="AE235" i="18"/>
  <c r="AF229" i="18"/>
  <c r="AH99" i="18" l="1"/>
  <c r="AI115" i="18"/>
  <c r="AJ99" i="18"/>
  <c r="AL115" i="18"/>
  <c r="AE115" i="18"/>
  <c r="AF115" i="18"/>
  <c r="AG99" i="18"/>
  <c r="AF213" i="18"/>
  <c r="AE218" i="18"/>
  <c r="AF234" i="18"/>
  <c r="AF231" i="18"/>
  <c r="AD115" i="18"/>
  <c r="AC115" i="18"/>
  <c r="D115" i="18" s="1"/>
  <c r="AI99" i="18"/>
  <c r="AJ115" i="18"/>
  <c r="AF122" i="18"/>
  <c r="AE132" i="18"/>
  <c r="AK115" i="18"/>
  <c r="AG185" i="18"/>
  <c r="AF190" i="18"/>
  <c r="AM99" i="18"/>
  <c r="AL99" i="18"/>
  <c r="AH115" i="18"/>
  <c r="AE150" i="18"/>
  <c r="AE130" i="18"/>
  <c r="AE109" i="18" s="1"/>
  <c r="AE75" i="18"/>
  <c r="AE156" i="18"/>
  <c r="AE157" i="18" s="1"/>
  <c r="AF171" i="18"/>
  <c r="AE176" i="18"/>
  <c r="AE204" i="18"/>
  <c r="AF199" i="18"/>
  <c r="AD99" i="18"/>
  <c r="AC99" i="18"/>
  <c r="D99" i="18" s="1"/>
  <c r="AF99" i="18"/>
  <c r="AM115" i="18"/>
  <c r="AF217" i="18" l="1"/>
  <c r="AF215" i="18"/>
  <c r="AF201" i="18"/>
  <c r="AF203" i="18"/>
  <c r="AF173" i="18"/>
  <c r="AF175" i="18"/>
  <c r="AF235" i="18"/>
  <c r="AG229" i="18"/>
  <c r="AG189" i="18"/>
  <c r="AG187" i="18"/>
  <c r="AF124" i="18"/>
  <c r="AF126" i="18"/>
  <c r="AG213" i="18" l="1"/>
  <c r="AF218" i="18"/>
  <c r="AG231" i="18"/>
  <c r="AG234" i="18"/>
  <c r="AG122" i="18"/>
  <c r="AF132" i="18"/>
  <c r="AG171" i="18"/>
  <c r="AF176" i="18"/>
  <c r="AG190" i="18"/>
  <c r="AH185" i="18"/>
  <c r="AF150" i="18"/>
  <c r="AF130" i="18"/>
  <c r="AF109" i="18" s="1"/>
  <c r="AF75" i="18"/>
  <c r="AF156" i="18"/>
  <c r="AF157" i="18" s="1"/>
  <c r="AF204" i="18"/>
  <c r="AG199" i="18"/>
  <c r="AG217" i="18" l="1"/>
  <c r="AG215" i="18"/>
  <c r="AG175" i="18"/>
  <c r="AG173" i="18"/>
  <c r="AG201" i="18"/>
  <c r="AG203" i="18"/>
  <c r="AG126" i="18"/>
  <c r="AG124" i="18"/>
  <c r="AH189" i="18"/>
  <c r="AH187" i="18"/>
  <c r="AH229" i="18"/>
  <c r="AG235" i="18"/>
  <c r="AG218" i="18" l="1"/>
  <c r="AH213" i="18"/>
  <c r="AH199" i="18"/>
  <c r="AG204" i="18"/>
  <c r="AH171" i="18"/>
  <c r="AG176" i="18"/>
  <c r="AH231" i="18"/>
  <c r="AH234" i="18"/>
  <c r="AI185" i="18"/>
  <c r="AH190" i="18"/>
  <c r="AH122" i="18"/>
  <c r="AG132" i="18"/>
  <c r="AG150" i="18"/>
  <c r="AG130" i="18"/>
  <c r="AG109" i="18" s="1"/>
  <c r="AG75" i="18"/>
  <c r="AG156" i="18"/>
  <c r="AG157" i="18" s="1"/>
  <c r="AH217" i="18" l="1"/>
  <c r="AH215" i="18"/>
  <c r="AI187" i="18"/>
  <c r="AI189" i="18"/>
  <c r="AH235" i="18"/>
  <c r="AI229" i="18"/>
  <c r="AH173" i="18"/>
  <c r="AH175" i="18"/>
  <c r="AH126" i="18"/>
  <c r="AH124" i="18"/>
  <c r="AH203" i="18"/>
  <c r="AH201" i="18"/>
  <c r="AI213" i="18" l="1"/>
  <c r="AH218" i="18"/>
  <c r="AI122" i="18"/>
  <c r="AH132" i="18"/>
  <c r="AI231" i="18"/>
  <c r="AI234" i="18"/>
  <c r="AH150" i="18"/>
  <c r="AH130" i="18"/>
  <c r="AH109" i="18" s="1"/>
  <c r="AH75" i="18"/>
  <c r="AH156" i="18"/>
  <c r="AH157" i="18" s="1"/>
  <c r="AJ185" i="18"/>
  <c r="AI190" i="18"/>
  <c r="AH204" i="18"/>
  <c r="AI199" i="18"/>
  <c r="AI171" i="18"/>
  <c r="AH176" i="18"/>
  <c r="AI217" i="18" l="1"/>
  <c r="AI215" i="18"/>
  <c r="AJ229" i="18"/>
  <c r="AI235" i="18"/>
  <c r="AJ187" i="18"/>
  <c r="AJ189" i="18"/>
  <c r="AI173" i="18"/>
  <c r="AI175" i="18"/>
  <c r="AI203" i="18"/>
  <c r="AI201" i="18"/>
  <c r="AI126" i="18"/>
  <c r="AI124" i="18"/>
  <c r="AJ213" i="18" l="1"/>
  <c r="AI218" i="18"/>
  <c r="AJ171" i="18"/>
  <c r="AI176" i="18"/>
  <c r="AI150" i="18"/>
  <c r="AI75" i="18"/>
  <c r="AI130" i="18"/>
  <c r="AI109" i="18" s="1"/>
  <c r="AI156" i="18"/>
  <c r="AI157" i="18" s="1"/>
  <c r="AJ122" i="18"/>
  <c r="AI132" i="18"/>
  <c r="AJ190" i="18"/>
  <c r="AK185" i="18"/>
  <c r="AI204" i="18"/>
  <c r="AJ199" i="18"/>
  <c r="AJ231" i="18"/>
  <c r="AJ234" i="18"/>
  <c r="AJ215" i="18" l="1"/>
  <c r="AJ217" i="18"/>
  <c r="AK229" i="18"/>
  <c r="AJ235" i="18"/>
  <c r="AJ201" i="18"/>
  <c r="AJ203" i="18"/>
  <c r="AK187" i="18"/>
  <c r="AK189" i="18"/>
  <c r="AJ124" i="18"/>
  <c r="AJ126" i="18"/>
  <c r="AJ175" i="18"/>
  <c r="AJ173" i="18"/>
  <c r="AJ218" i="18" l="1"/>
  <c r="AK213" i="18"/>
  <c r="AJ204" i="18"/>
  <c r="AK199" i="18"/>
  <c r="AK171" i="18"/>
  <c r="AJ176" i="18"/>
  <c r="AJ150" i="18"/>
  <c r="AJ130" i="18"/>
  <c r="AJ109" i="18" s="1"/>
  <c r="AJ75" i="18"/>
  <c r="AJ156" i="18"/>
  <c r="AJ157" i="18" s="1"/>
  <c r="AK122" i="18"/>
  <c r="AJ132" i="18"/>
  <c r="AL185" i="18"/>
  <c r="AK190" i="18"/>
  <c r="AK231" i="18"/>
  <c r="AK234" i="18"/>
  <c r="AK215" i="18" l="1"/>
  <c r="AK217" i="18"/>
  <c r="AL229" i="18"/>
  <c r="AK235" i="18"/>
  <c r="AL187" i="18"/>
  <c r="AL189" i="18"/>
  <c r="AK126" i="18"/>
  <c r="AK124" i="18"/>
  <c r="AK173" i="18"/>
  <c r="AK175" i="18"/>
  <c r="AK203" i="18"/>
  <c r="AK201" i="18"/>
  <c r="AL213" i="18" l="1"/>
  <c r="AK218" i="18"/>
  <c r="AK150" i="18"/>
  <c r="AK75" i="18"/>
  <c r="AK130" i="18"/>
  <c r="AK109" i="18" s="1"/>
  <c r="AK156" i="18"/>
  <c r="AK157" i="18" s="1"/>
  <c r="AL199" i="18"/>
  <c r="AK204" i="18"/>
  <c r="AL231" i="18"/>
  <c r="AL234" i="18"/>
  <c r="AL122" i="18"/>
  <c r="AK132" i="18"/>
  <c r="AM185" i="18"/>
  <c r="AL190" i="18"/>
  <c r="AL171" i="18"/>
  <c r="AK176" i="18"/>
  <c r="AL215" i="18" l="1"/>
  <c r="AL217" i="18"/>
  <c r="AL175" i="18"/>
  <c r="AL173" i="18"/>
  <c r="AL201" i="18"/>
  <c r="AL203" i="18"/>
  <c r="AM187" i="18"/>
  <c r="AM190" i="18" s="1"/>
  <c r="AM189" i="18"/>
  <c r="AL126" i="18"/>
  <c r="AL124" i="18"/>
  <c r="AM229" i="18"/>
  <c r="AL235" i="18"/>
  <c r="AM213" i="18" l="1"/>
  <c r="AL218" i="18"/>
  <c r="AM231" i="18"/>
  <c r="AM235" i="18" s="1"/>
  <c r="AM234" i="18"/>
  <c r="AL204" i="18"/>
  <c r="AM199" i="18"/>
  <c r="AM122" i="18"/>
  <c r="AL132" i="18"/>
  <c r="AL150" i="18"/>
  <c r="AL156" i="18"/>
  <c r="AL157" i="18" s="1"/>
  <c r="AL130" i="18"/>
  <c r="AL109" i="18" s="1"/>
  <c r="AL75" i="18"/>
  <c r="AM171" i="18"/>
  <c r="AL176" i="18"/>
  <c r="AM215" i="18" l="1"/>
  <c r="AM218" i="18" s="1"/>
  <c r="AM217" i="18"/>
  <c r="AM126" i="18"/>
  <c r="AM124" i="18"/>
  <c r="AM132" i="18" s="1"/>
  <c r="AM201" i="18"/>
  <c r="AM204" i="18" s="1"/>
  <c r="AM203" i="18"/>
  <c r="AM173" i="18"/>
  <c r="AM176" i="18" s="1"/>
  <c r="AM175" i="18"/>
  <c r="AM150" i="18" l="1"/>
  <c r="AM130" i="18"/>
  <c r="AM109" i="18" s="1"/>
  <c r="AM75" i="18"/>
  <c r="AM156" i="18"/>
  <c r="AM157" i="18" s="1"/>
  <c r="D160" i="18" l="1" a="1"/>
  <c r="D160" i="18" s="1"/>
  <c r="D159" i="18" a="1"/>
  <c r="D159" i="1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<sst xmlns="http://schemas.openxmlformats.org/spreadsheetml/2006/main" count="883" uniqueCount="374">
  <si>
    <t>Purpose</t>
  </si>
  <si>
    <t>This financial model is designed to evaluate the financial viability and investment returns for project developers and distribution companies (DisCos) from a renewable embedded generation (REG) project.</t>
  </si>
  <si>
    <t xml:space="preserve">Description of the Interconnected Minigrid Business Model </t>
  </si>
  <si>
    <r>
      <rPr>
        <b/>
        <u/>
        <sz val="9"/>
        <color theme="1"/>
        <rFont val="Gill Sans MT"/>
        <family val="2"/>
      </rPr>
      <t>Customer Segment:</t>
    </r>
    <r>
      <rPr>
        <sz val="9"/>
        <color theme="1"/>
        <rFont val="Gill Sans MT"/>
        <family val="2"/>
      </rPr>
      <t xml:space="preserve"> The renewable embedded generation (REG) business model is designed for mixed customer clusters or feeders with a significant concentration of commercial or industrial electricity consumption.</t>
    </r>
  </si>
  <si>
    <t>In this model, C&amp;I customers with significant reliability needs are referred to as premium customers while residential customers or C&amp;I customers with less stringent reliability requirements are referred to as non-premium customers.</t>
  </si>
  <si>
    <r>
      <rPr>
        <b/>
        <u/>
        <sz val="9"/>
        <color theme="1"/>
        <rFont val="Gill Sans MT"/>
        <family val="2"/>
      </rPr>
      <t>Customer Value Proposition</t>
    </r>
    <r>
      <rPr>
        <b/>
        <sz val="9"/>
        <color theme="1"/>
        <rFont val="Gill Sans MT"/>
        <family val="2"/>
      </rPr>
      <t>:</t>
    </r>
    <r>
      <rPr>
        <sz val="9"/>
        <color theme="1"/>
        <rFont val="Gill Sans MT"/>
        <family val="2"/>
      </rPr>
      <t xml:space="preserve"> Premium customers within the customer cluster receive 24/7 reliability at a lower cost than their current cost of electricity while non-premium customers receive increased hours of supply due to reduced load shedding.</t>
    </r>
  </si>
  <si>
    <r>
      <rPr>
        <b/>
        <u/>
        <sz val="9"/>
        <color theme="1"/>
        <rFont val="Gill Sans MT"/>
        <family val="2"/>
      </rPr>
      <t>Operation</t>
    </r>
    <r>
      <rPr>
        <b/>
        <sz val="9"/>
        <color theme="1"/>
        <rFont val="Gill Sans MT"/>
        <family val="2"/>
      </rPr>
      <t>:</t>
    </r>
    <r>
      <rPr>
        <sz val="9"/>
        <color theme="1"/>
        <rFont val="Gill Sans MT"/>
        <family val="2"/>
      </rPr>
      <t xml:space="preserve"> The developer builds a REG power plant typically  combining solar PV, battery storage, and thermal generation, and supplies electricity to the DisCo through this plant. </t>
    </r>
  </si>
  <si>
    <t xml:space="preserve">The DisCo integrates the electricity supplied from the REG plant with supply from the main grid to increase supply for all customers within the selected customer cluster. </t>
  </si>
  <si>
    <t>By including battery storage and thermal generation, the embedded generation installation enables the DisCo to provide 24/7 reliability for premium customers, while the solar PV generation increases daytime supply for all customers, including nonpremium customers.</t>
  </si>
  <si>
    <t xml:space="preserve">The REG developer will also fund distribution network upgrades and metering. These upgrades will be carried out by the DisCo and be repaid from the DisCo’s share of the REG project’s revenue </t>
  </si>
  <si>
    <t>To address concerns about Nigerian DisCos’ liquidity issues, the REG model directs customer payments from REG-served feeders into an independent collections account (ICA) from which payments are made to both parties based on electricity supplied.</t>
  </si>
  <si>
    <r>
      <rPr>
        <b/>
        <u/>
        <sz val="9"/>
        <color theme="1"/>
        <rFont val="Gill Sans MT"/>
        <family val="2"/>
      </rPr>
      <t>Customer Relationships</t>
    </r>
    <r>
      <rPr>
        <b/>
        <sz val="9"/>
        <color theme="1"/>
        <rFont val="Gill Sans MT"/>
        <family val="2"/>
      </rPr>
      <t>:</t>
    </r>
    <r>
      <rPr>
        <sz val="9"/>
        <color theme="1"/>
        <rFont val="Gill Sans MT"/>
        <family val="2"/>
      </rPr>
      <t xml:space="preserve"> The DisCo has responsibility for electricity supply, billing and collections, and operating the distribution network in the ringfenced area. The developer has the responsibility to supply the DisCo with electricity from the REG solution.</t>
    </r>
  </si>
  <si>
    <r>
      <rPr>
        <b/>
        <u/>
        <sz val="9"/>
        <color theme="1"/>
        <rFont val="Gill Sans MT"/>
        <family val="2"/>
      </rPr>
      <t>Finances:</t>
    </r>
    <r>
      <rPr>
        <sz val="9"/>
        <color theme="1"/>
        <rFont val="Gill Sans MT"/>
        <family val="2"/>
      </rPr>
      <t xml:space="preserve"> The developer provides all the capital funding for the REG solution, the grid upgrades, and metering. Customers pay their tariffs into the ICA for electricity consumed. Payments to the DisCo and the developer are made from the ICA</t>
    </r>
  </si>
  <si>
    <t>The developer receives payment for electricity sold to the DisCo while the DisCo receives payment for electricity sold to customers.</t>
  </si>
  <si>
    <t>Key</t>
  </si>
  <si>
    <t>Cells with orange fill and blue text are input cells. All user inputs should be entered into these cells.</t>
  </si>
  <si>
    <t>Cells with no fill and black text are calculation cells. Users should only edit these cells if making changes to a formula.</t>
  </si>
  <si>
    <t>Worksheets</t>
  </si>
  <si>
    <t>Fixed Inputs</t>
  </si>
  <si>
    <t>This tab includes all fixed outputs (i.e., outputs that don't change with time or the starting values for variable inputs) for the project. This includes the project timeline, economic indices, starting tariff, and financing structure.</t>
  </si>
  <si>
    <t>Importantly, this tab also includes the Target IRR input cell which can be used together with a macro on the Developer Calculations tab to calculate an appropriate starting tariff.</t>
  </si>
  <si>
    <t>Variable Inputs</t>
  </si>
  <si>
    <t>This tab includes inputs that have different values from year to year. This includes growth indices, DisCo assumptions, DER losses, CAPEX phasing and expansion, and fuel consumption.</t>
  </si>
  <si>
    <t>CAPEX Breakdown</t>
  </si>
  <si>
    <t>This tab includes the detailed breakdown for the project CAPEX. Enter all CAPEX inputs on this tab.</t>
  </si>
  <si>
    <t>Developer Calculations</t>
  </si>
  <si>
    <t>This tab performs the detailed calculations to determine the developer's returns from the project. This tab also contains a macro button which can be used to calculate the starting tariff that enables the developer to obtain their IRR Target.</t>
  </si>
  <si>
    <t>DisCo Calculations</t>
  </si>
  <si>
    <t>This tab performs the detailed calculations to determine the DisCo's returns from the project. It also compares the DisCo's returns from the DER project to their returns under business as usual.</t>
  </si>
  <si>
    <t>Waterfall</t>
  </si>
  <si>
    <t>This tab calculates the disbursements to the DisCo and developer from the independent collections account (ICA) based on actual collections from the REG project.</t>
  </si>
  <si>
    <t>Dashboard</t>
  </si>
  <si>
    <t>This tab displays the key outputs from the model</t>
  </si>
  <si>
    <t>How the model works</t>
  </si>
  <si>
    <t>The model relies on inputs and assumptions around demand, project costs, financing structure, and DisCo supply to estimate the project's returns and other outputs.</t>
  </si>
  <si>
    <t>To generate accurate outputs, these inputs should use the actual project inputs where possible. Check all input cells on the Fixed Inputs and Variable Inputs cells to ensure accuracy as these are all important to generate the correct outputs.</t>
  </si>
  <si>
    <t>The developer's project IRR can either be an input or an output:</t>
  </si>
  <si>
    <t xml:space="preserve">If the developer has an IRR target for the project, enter this value in the Target Project IRR input cell (Cell F7 on the Fixed Inputs tab) and then run the macro on the Developer Calculations tab to calculate the starting residential customer tariff that will generate this IRR </t>
  </si>
  <si>
    <t xml:space="preserve">The calculated tariff will be displayed in Cell F26 on the Fixed Inputs tab </t>
  </si>
  <si>
    <t>If the developer wants to test a tariff to determine what the IRR will be with that tariff, then enter the tariff in the Residential Customer Tariff input cell (Cell F26 on the Fixed Inputs tab) and the model will calculate the IRR based on that tariff</t>
  </si>
  <si>
    <t>The calculated IRR will be displayed in Cell D95 on the Developer Calculations tab</t>
  </si>
  <si>
    <t xml:space="preserve">The premium customer tariff is determined by determining the project's revenue requirement to pay obligations to the developer, the Nigerian Electricity Market, and the DisCo. </t>
  </si>
  <si>
    <t>The revenue from non-premium customers is subtracted from the revenue requirement to determine the revenue that must come from premium customers. This is then used to determine the tariff that premium customers need to pay to make the full revenue requirement.</t>
  </si>
  <si>
    <t>General Assumptions</t>
  </si>
  <si>
    <t>Operations Start Year</t>
  </si>
  <si>
    <t>Construction Year</t>
  </si>
  <si>
    <t>Project Lifetime</t>
  </si>
  <si>
    <t>Years</t>
  </si>
  <si>
    <t>Valuation Period</t>
  </si>
  <si>
    <t>Target Project USD IRR</t>
  </si>
  <si>
    <t>USD %</t>
  </si>
  <si>
    <t>Customer Assumptions</t>
  </si>
  <si>
    <t>Business as usual (BAU)</t>
  </si>
  <si>
    <t>Premium Customer Demand</t>
  </si>
  <si>
    <t>kWh/year</t>
  </si>
  <si>
    <t>Non-Premium Customer Demand</t>
  </si>
  <si>
    <t>Post-REG</t>
  </si>
  <si>
    <t>Economic Assumptions</t>
  </si>
  <si>
    <t>Starting Exchange Rate</t>
  </si>
  <si>
    <t>NGN/USD</t>
  </si>
  <si>
    <t>VAT Rate</t>
  </si>
  <si>
    <t>%</t>
  </si>
  <si>
    <t>Corporate Income Tax Rate</t>
  </si>
  <si>
    <t>DisCo WACC</t>
  </si>
  <si>
    <t>Tariffs</t>
  </si>
  <si>
    <t>Developer Tariffs</t>
  </si>
  <si>
    <t>REG Tariff</t>
  </si>
  <si>
    <t>N/kWh</t>
  </si>
  <si>
    <t>USD/kWh</t>
  </si>
  <si>
    <t>CAPEX Financing Structure</t>
  </si>
  <si>
    <t>Total CAPEX</t>
  </si>
  <si>
    <t>USD</t>
  </si>
  <si>
    <t>Loan 1</t>
  </si>
  <si>
    <t>Loan 1% of CAPEX Funding</t>
  </si>
  <si>
    <t>Loan Amount</t>
  </si>
  <si>
    <t xml:space="preserve">Loan Grace Period </t>
  </si>
  <si>
    <t xml:space="preserve">Loan Tenor </t>
  </si>
  <si>
    <t>Interest Rate</t>
  </si>
  <si>
    <t>Loan Drawdown Year</t>
  </si>
  <si>
    <t>Year</t>
  </si>
  <si>
    <t>Loan 2</t>
  </si>
  <si>
    <t>Grants</t>
  </si>
  <si>
    <t>Grant 1 % of CAPEX Funding</t>
  </si>
  <si>
    <t>Grant 2 % of CAPEX Funding</t>
  </si>
  <si>
    <t>Grant 3 % of CAPEX Funding</t>
  </si>
  <si>
    <t>Grant 1</t>
  </si>
  <si>
    <t>Grant 2</t>
  </si>
  <si>
    <t>Grant 3</t>
  </si>
  <si>
    <t>Total Grant Funding</t>
  </si>
  <si>
    <t xml:space="preserve">Grant Disbursement Year </t>
  </si>
  <si>
    <t xml:space="preserve">Equity </t>
  </si>
  <si>
    <t>Equity % of CAPEX Funding</t>
  </si>
  <si>
    <t>Equity Contribution</t>
  </si>
  <si>
    <t>Project CAPEX</t>
  </si>
  <si>
    <t>Project Cost</t>
  </si>
  <si>
    <t>Solar PV</t>
  </si>
  <si>
    <t xml:space="preserve">Battery </t>
  </si>
  <si>
    <t>Inverter</t>
  </si>
  <si>
    <t>Diesel/gas generator</t>
  </si>
  <si>
    <t>Other generation costs</t>
  </si>
  <si>
    <t>Distribution</t>
  </si>
  <si>
    <t>Metering</t>
  </si>
  <si>
    <t>Project development costs</t>
  </si>
  <si>
    <t>Other costs</t>
  </si>
  <si>
    <t>Project Size</t>
  </si>
  <si>
    <t>kWp</t>
  </si>
  <si>
    <t>Battery system</t>
  </si>
  <si>
    <t>kWh</t>
  </si>
  <si>
    <t>kVA</t>
  </si>
  <si>
    <t xml:space="preserve">Land </t>
  </si>
  <si>
    <t>Acres</t>
  </si>
  <si>
    <t># of meters</t>
  </si>
  <si>
    <t>Equipment Lifetime</t>
  </si>
  <si>
    <t>Solar PV &amp; BOS</t>
  </si>
  <si>
    <t>Replacement Size</t>
  </si>
  <si>
    <t>Lots</t>
  </si>
  <si>
    <t>O&amp;M</t>
  </si>
  <si>
    <t>USD/kW.year</t>
  </si>
  <si>
    <t>USD/kWh.year</t>
  </si>
  <si>
    <t>Diesel/gas generator O&amp;M</t>
  </si>
  <si>
    <t>USD/kVA.year</t>
  </si>
  <si>
    <t xml:space="preserve">Starting Diesel Fuel Cost </t>
  </si>
  <si>
    <t>NGN/L</t>
  </si>
  <si>
    <t>USD/L</t>
  </si>
  <si>
    <t>USD/year</t>
  </si>
  <si>
    <t>Insurance</t>
  </si>
  <si>
    <t>Land lease</t>
  </si>
  <si>
    <t>Company overheads allocated to project</t>
  </si>
  <si>
    <t>Security</t>
  </si>
  <si>
    <t>Other operational costs</t>
  </si>
  <si>
    <t>Growth Indices</t>
  </si>
  <si>
    <t>Annual NGN/USD Depreciation</t>
  </si>
  <si>
    <t>Index</t>
  </si>
  <si>
    <t>USD:NGN</t>
  </si>
  <si>
    <t>USD Inflation rate</t>
  </si>
  <si>
    <t>Diesel Price Increase Rate</t>
  </si>
  <si>
    <t>REG tariff increase rate</t>
  </si>
  <si>
    <t>O&amp;M Cost Increase Rate</t>
  </si>
  <si>
    <t>Annual Premium Customer Load Growth</t>
  </si>
  <si>
    <t>Annual Non-Premium Customer Load Growth</t>
  </si>
  <si>
    <t>DisCo Assumptions</t>
  </si>
  <si>
    <t>Percentage of supply from grid</t>
  </si>
  <si>
    <t>Percentage of supply from REG</t>
  </si>
  <si>
    <t>Cost of electricity purchased from grid (NBET)</t>
  </si>
  <si>
    <t>DisCo distribution tariff (MYTO)</t>
  </si>
  <si>
    <t>BAU Customer Tariffs</t>
  </si>
  <si>
    <t>Premium customer tariff</t>
  </si>
  <si>
    <t>Non-premium customer tariff</t>
  </si>
  <si>
    <t>Post-REG Customer Tariffs</t>
  </si>
  <si>
    <t>Losses</t>
  </si>
  <si>
    <t>BAU Losses</t>
  </si>
  <si>
    <t>Billing efficiency</t>
  </si>
  <si>
    <t>Premium customer collection efficiency</t>
  </si>
  <si>
    <t>Non-Premium customer collection efficiency</t>
  </si>
  <si>
    <t>Premium customer ATC&amp;C losses with DER project</t>
  </si>
  <si>
    <t>Non-premium customer ATC&amp;C losses with DER project</t>
  </si>
  <si>
    <t>Post-REG Expected/Allowed Losses</t>
  </si>
  <si>
    <t>Post-REG Actual Losses</t>
  </si>
  <si>
    <t>CAPEX phasing</t>
  </si>
  <si>
    <t>Replacement &amp; Expansion CAPEX</t>
  </si>
  <si>
    <t>Replacement cost</t>
  </si>
  <si>
    <t>Solar PV Cost</t>
  </si>
  <si>
    <t>USD/kW</t>
  </si>
  <si>
    <t>Battery Cost</t>
  </si>
  <si>
    <t>Inverter Cost</t>
  </si>
  <si>
    <t>Diesel Genset Cost</t>
  </si>
  <si>
    <t>USD/kVA</t>
  </si>
  <si>
    <t>Capacity Expansion</t>
  </si>
  <si>
    <t>kW</t>
  </si>
  <si>
    <t>Battery</t>
  </si>
  <si>
    <t>Diesel Genset</t>
  </si>
  <si>
    <t>OPEX Assumptions</t>
  </si>
  <si>
    <t>Diesel/Gas consumption</t>
  </si>
  <si>
    <t>Total diesel/gas consumed</t>
  </si>
  <si>
    <t>Unit</t>
  </si>
  <si>
    <t>TOTAL</t>
  </si>
  <si>
    <t>Generation</t>
  </si>
  <si>
    <t>Modules</t>
  </si>
  <si>
    <t>Racking</t>
  </si>
  <si>
    <t>Solar Inverter</t>
  </si>
  <si>
    <t>Charge Controller</t>
  </si>
  <si>
    <t>Battery Energy Storage System</t>
  </si>
  <si>
    <t xml:space="preserve">Battery Pack </t>
  </si>
  <si>
    <t>Diesel/Gas Generator</t>
  </si>
  <si>
    <t>Diesel/Gas Genset</t>
  </si>
  <si>
    <t>Genset Housing</t>
  </si>
  <si>
    <t>Storage Tank</t>
  </si>
  <si>
    <t>Other</t>
  </si>
  <si>
    <t>Labour &amp; Installation</t>
  </si>
  <si>
    <t>Land</t>
  </si>
  <si>
    <t>Shipping</t>
  </si>
  <si>
    <t>Clearing</t>
  </si>
  <si>
    <t>Logistics</t>
  </si>
  <si>
    <t xml:space="preserve">Distribution Network Retrofits </t>
  </si>
  <si>
    <t>Cables</t>
  </si>
  <si>
    <t>Poles</t>
  </si>
  <si>
    <t>Accessories</t>
  </si>
  <si>
    <t>Transformers</t>
  </si>
  <si>
    <t>Distribution Network Expansion</t>
  </si>
  <si>
    <t>Meters</t>
  </si>
  <si>
    <t>Meter Boxes</t>
  </si>
  <si>
    <t>Metering Software</t>
  </si>
  <si>
    <t>Household Wiring</t>
  </si>
  <si>
    <t xml:space="preserve">Shipping </t>
  </si>
  <si>
    <t>Project Development Costs</t>
  </si>
  <si>
    <t>Site Identification</t>
  </si>
  <si>
    <t>Community Engagement</t>
  </si>
  <si>
    <t>Engineering Design</t>
  </si>
  <si>
    <t>Environmental Impact Assessment</t>
  </si>
  <si>
    <t>Licensing &amp; Regulatory Costs</t>
  </si>
  <si>
    <t>Land Acquisition Costs</t>
  </si>
  <si>
    <t>Other Costs</t>
  </si>
  <si>
    <t>[Insert item description here]</t>
  </si>
  <si>
    <t>Year of Operation</t>
  </si>
  <si>
    <t>Calendar Year</t>
  </si>
  <si>
    <t>Flags</t>
  </si>
  <si>
    <t>Operations Flag</t>
  </si>
  <si>
    <t>Flag</t>
  </si>
  <si>
    <t>Indices</t>
  </si>
  <si>
    <t>USD Inflation Index</t>
  </si>
  <si>
    <t>REG tariff index</t>
  </si>
  <si>
    <t>CAPEX %</t>
  </si>
  <si>
    <t>Residential load growth index</t>
  </si>
  <si>
    <t>Commercial load growth index</t>
  </si>
  <si>
    <t>Electricity Sales</t>
  </si>
  <si>
    <t>DisCo demand for REG Electricity</t>
  </si>
  <si>
    <t>NGN/kWh</t>
  </si>
  <si>
    <t>Equipment Replacement and Expansion</t>
  </si>
  <si>
    <t>Replacement Flag</t>
  </si>
  <si>
    <t>flag</t>
  </si>
  <si>
    <t>Expansion cost</t>
  </si>
  <si>
    <t>Financial Statements (all cash flows nominal)</t>
  </si>
  <si>
    <t>Profit and Loss</t>
  </si>
  <si>
    <t xml:space="preserve">Revenue </t>
  </si>
  <si>
    <t>Revenue from electricity sales to DisCo</t>
  </si>
  <si>
    <t>Total expected developer revenue</t>
  </si>
  <si>
    <t>Actual revenue received</t>
  </si>
  <si>
    <t>Developer revenue shortfall</t>
  </si>
  <si>
    <t>VAT</t>
  </si>
  <si>
    <t>VAT on electricity sales</t>
  </si>
  <si>
    <t>Total revenues net of VAT</t>
  </si>
  <si>
    <t>Operating Costs</t>
  </si>
  <si>
    <t>Diesel/Gas fuel cost</t>
  </si>
  <si>
    <t>Solar PV O&amp;M</t>
  </si>
  <si>
    <t>Battery O&amp;M</t>
  </si>
  <si>
    <t>Diesel/Gas O&amp;M</t>
  </si>
  <si>
    <t>Distribution O&amp;M</t>
  </si>
  <si>
    <t>Total operating costs</t>
  </si>
  <si>
    <t>EBITDA</t>
  </si>
  <si>
    <t>Depreciation</t>
  </si>
  <si>
    <t>EBIT</t>
  </si>
  <si>
    <t>Interest payable on loan 1</t>
  </si>
  <si>
    <t>Interest payable on loan 2</t>
  </si>
  <si>
    <t>EBT</t>
  </si>
  <si>
    <t>Total Tax</t>
  </si>
  <si>
    <t>Net profit before grant</t>
  </si>
  <si>
    <t>Net profit after grant</t>
  </si>
  <si>
    <t>Returns</t>
  </si>
  <si>
    <t>Unlevered Project IRR</t>
  </si>
  <si>
    <t>Tax</t>
  </si>
  <si>
    <t>Total Grant</t>
  </si>
  <si>
    <t>CAPEX</t>
  </si>
  <si>
    <t>Reinvestment</t>
  </si>
  <si>
    <t>Unlevered Cashflow to Project</t>
  </si>
  <si>
    <t>Unlevered project IRR</t>
  </si>
  <si>
    <t>Cumulative cashflow</t>
  </si>
  <si>
    <t>Undiscounted payback period</t>
  </si>
  <si>
    <t>Equity IRR</t>
  </si>
  <si>
    <t>Debt Funding</t>
  </si>
  <si>
    <t>Principal Repayment</t>
  </si>
  <si>
    <t>Interest Payment</t>
  </si>
  <si>
    <t>Cashflow to equity</t>
  </si>
  <si>
    <t>Debt repayment</t>
  </si>
  <si>
    <t>Debt schedule for loan 1</t>
  </si>
  <si>
    <t>Loan drawdown flag</t>
  </si>
  <si>
    <t>Loan repayment flag for loan 1</t>
  </si>
  <si>
    <t>Loan opening balance</t>
  </si>
  <si>
    <t>Principal repayment</t>
  </si>
  <si>
    <t>Loan closing balance</t>
  </si>
  <si>
    <t>Interest expense for loan 1</t>
  </si>
  <si>
    <t>Loan 1 summary</t>
  </si>
  <si>
    <t>Drawdown</t>
  </si>
  <si>
    <t>Interest</t>
  </si>
  <si>
    <t>Principal</t>
  </si>
  <si>
    <t>Closing balance</t>
  </si>
  <si>
    <t>Debt schedule for loan 2</t>
  </si>
  <si>
    <t>Loan repayment flag for loan 2</t>
  </si>
  <si>
    <t>Interest expense for loan 2</t>
  </si>
  <si>
    <t>Loan 2 summary</t>
  </si>
  <si>
    <t>Total interest expense</t>
  </si>
  <si>
    <t xml:space="preserve">Debt Service Coverage </t>
  </si>
  <si>
    <t>Cashflow available for debt service</t>
  </si>
  <si>
    <t>Total debt service costs</t>
  </si>
  <si>
    <t>Debt service coverage ratio</t>
  </si>
  <si>
    <t>Minimum DSCR</t>
  </si>
  <si>
    <t>Average DSCR</t>
  </si>
  <si>
    <t>Starting cost in period</t>
  </si>
  <si>
    <t>Additions in period</t>
  </si>
  <si>
    <t>Final cost in period</t>
  </si>
  <si>
    <t>Accumulated depreciation at beginning of period</t>
  </si>
  <si>
    <t>Depreciation in period</t>
  </si>
  <si>
    <t>Accumulated depreciation at end of period</t>
  </si>
  <si>
    <t>Asset value at beginning of period</t>
  </si>
  <si>
    <t>Asset value at end of period</t>
  </si>
  <si>
    <t>Total Depreciation</t>
  </si>
  <si>
    <t>Other depreciable assets</t>
  </si>
  <si>
    <t>Total depreciation for all equipment</t>
  </si>
  <si>
    <t>Premium Customer Load growth index</t>
  </si>
  <si>
    <t>Non-Premium Customer load growth index</t>
  </si>
  <si>
    <t>Pre-REG</t>
  </si>
  <si>
    <t>Premium Customer tariff</t>
  </si>
  <si>
    <t>Non-Premium Customer tariff</t>
  </si>
  <si>
    <t>Total Customer Demand</t>
  </si>
  <si>
    <t>Pre-REG Energy Sent Out</t>
  </si>
  <si>
    <t>Energy sent out to supply premium customer demand</t>
  </si>
  <si>
    <t>Energy sent out to supply non-premium customer demand</t>
  </si>
  <si>
    <t>Total energy sent to REG cluster</t>
  </si>
  <si>
    <t>Post-REG Energy Sent Out (Actual)</t>
  </si>
  <si>
    <t>Total energy sent to REG Cluster</t>
  </si>
  <si>
    <t>Grid energy sent to REG cluster</t>
  </si>
  <si>
    <t>REG energy sent to REG cluster</t>
  </si>
  <si>
    <t xml:space="preserve"> Pre-REG Financials</t>
  </si>
  <si>
    <t>Revenue</t>
  </si>
  <si>
    <t>Revenue invoiced to premium customers</t>
  </si>
  <si>
    <t>NGN</t>
  </si>
  <si>
    <t>Revenue invoiced to non-premium customers</t>
  </si>
  <si>
    <t>Total revenue invoiced to REG cluster</t>
  </si>
  <si>
    <t>Revenue collected from premium customers</t>
  </si>
  <si>
    <t>Revenue collected from non-premium customers</t>
  </si>
  <si>
    <t>Total revenue collected from REG cluster</t>
  </si>
  <si>
    <t>Cost</t>
  </si>
  <si>
    <t>Cost of grid electricity</t>
  </si>
  <si>
    <t>Profit</t>
  </si>
  <si>
    <t>DisCo NPV</t>
  </si>
  <si>
    <t xml:space="preserve"> Post-REG Financials</t>
  </si>
  <si>
    <t>Cost of REG electricity</t>
  </si>
  <si>
    <t>Total electricity cost</t>
  </si>
  <si>
    <t>Revenue if DisCo pays all obligations</t>
  </si>
  <si>
    <t>Revenue with ICA structure</t>
  </si>
  <si>
    <t xml:space="preserve"> Revenue Requirement and Premium Customer Tariff Calculation</t>
  </si>
  <si>
    <t>Premium customer demand</t>
  </si>
  <si>
    <t>Non-premium customer demand</t>
  </si>
  <si>
    <t>Expected energy sent out</t>
  </si>
  <si>
    <t>Expected grid energy sent to REG cluster</t>
  </si>
  <si>
    <t>Expected REG energy sent to REG cluster</t>
  </si>
  <si>
    <t>Expected grid electricity cost</t>
  </si>
  <si>
    <t>Expected REG electricity cost</t>
  </si>
  <si>
    <t>DisCo breakeven revenue requirement</t>
  </si>
  <si>
    <t>Energy invoiced to premium customers</t>
  </si>
  <si>
    <t>Energy collected from premium customers</t>
  </si>
  <si>
    <t>Energy invoiced to non-premium customers</t>
  </si>
  <si>
    <t>Energy collected from non-premium customers</t>
  </si>
  <si>
    <t>Total energy collected</t>
  </si>
  <si>
    <t>DisCo distribution revenue</t>
  </si>
  <si>
    <t>Total revenue requirement</t>
  </si>
  <si>
    <t>Expected revenue from non-premium customers</t>
  </si>
  <si>
    <t>Revenue required from premium customers</t>
  </si>
  <si>
    <t>Recommended premium customer tariff</t>
  </si>
  <si>
    <t>Obligations to Disbursement Reciepients</t>
  </si>
  <si>
    <t>Nigeria Electricity Market Obligations</t>
  </si>
  <si>
    <t>Developer Generation</t>
  </si>
  <si>
    <t xml:space="preserve">Obligations to DisCo </t>
  </si>
  <si>
    <t>Total Obligations</t>
  </si>
  <si>
    <t>Total Revenue Collected</t>
  </si>
  <si>
    <t>Shortfall or Surplus</t>
  </si>
  <si>
    <t>Shortfall Flag</t>
  </si>
  <si>
    <t>Minimum Nigeria Electricity Market Payment (NERC Guidelines)</t>
  </si>
  <si>
    <t>Payment Waterfall</t>
  </si>
  <si>
    <t>Payment of Nigeria Electricity Market Obligations</t>
  </si>
  <si>
    <t>Shortfall</t>
  </si>
  <si>
    <t>Independent collections account balance</t>
  </si>
  <si>
    <t>Payment of Developer Obligations</t>
  </si>
  <si>
    <t>Residual Payment of Nigeria Electricity Market Obligations</t>
  </si>
  <si>
    <t>Payment to DisCo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</si>
</sst>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0.00_);[Red]\(&quot;$&quot;#,##0.00\)"/>
    <numFmt numFmtId="43" formatCode="_(* #,##0.00_);_(* \(#,##0.00\);_(* &quot;-&quot;??_);_(@_)"/>
    <numFmt numFmtId="164" formatCode="_(* #,##0_);_(* \(#,##0\);_(* &quot;-&quot;??_);_(@_)"/>
    <numFmt numFmtId="165" formatCode="0.0%"/>
    <numFmt numFmtId="166" formatCode="_(* #,##0.000_);_(* \(#,##0.000\);_(* &quot;-&quot;??_);_(@_)"/>
    <numFmt numFmtId="167" formatCode="[$NGN]\ #,##0.00_);[Red]\([$NGN]\ #,##0.00\)"/>
    <numFmt numFmtId="168" formatCode="0.000"/>
    <numFmt numFmtId="169" formatCode="_(* #,##0.0_);_(* \(#,##0.0\);_(* &quot;-&quot;?_);_(@_)"/>
    <numFmt numFmtId="170" formatCode="_(* #,##0_);_(* \(#,##0\);_(* &quot;-&quot;?_);_(@_)"/>
  </numFmts>
  <fonts count="24">
    <font>
      <sz val="11"/>
      <color theme="1"/>
      <name val="Calibri"/>
      <family val="2"/>
      <scheme val="minor"/>
    </font>
    <font>
      <sz val="9"/>
      <color theme="1"/>
      <name val="Gill Sans MT"/>
      <family val="2"/>
    </font>
    <font>
      <sz val="9"/>
      <color theme="1"/>
      <name val="Gill Sans MT"/>
      <family val="2"/>
    </font>
    <font>
      <sz val="9"/>
      <color theme="1"/>
      <name val="Gill Sans MT"/>
      <family val="2"/>
    </font>
    <font>
      <sz val="9"/>
      <color theme="1"/>
      <name val="Gill Sans MT"/>
      <family val="2"/>
    </font>
    <font>
      <sz val="9"/>
      <color theme="1"/>
      <name val="Gill Sans MT"/>
      <family val="2"/>
    </font>
    <font>
      <sz val="9"/>
      <color theme="1"/>
      <name val="Gill Sans MT"/>
      <family val="2"/>
    </font>
    <font>
      <sz val="11"/>
      <color theme="1"/>
      <name val="Calibri"/>
      <family val="2"/>
      <scheme val="minor"/>
    </font>
    <font>
      <sz val="9"/>
      <color theme="1"/>
      <name val="Gill Sans MT"/>
      <family val="2"/>
    </font>
    <font>
      <b/>
      <sz val="9"/>
      <color theme="1"/>
      <name val="Gill Sans MT"/>
      <family val="2"/>
    </font>
    <font>
      <u/>
      <sz val="9"/>
      <color theme="1"/>
      <name val="Gill Sans MT"/>
      <family val="2"/>
    </font>
    <font>
      <b/>
      <u/>
      <sz val="9"/>
      <color theme="1"/>
      <name val="Gill Sans MT"/>
      <family val="2"/>
    </font>
    <font>
      <b/>
      <sz val="9"/>
      <color theme="0"/>
      <name val="Gill Sans MT"/>
      <family val="2"/>
    </font>
    <font>
      <sz val="9"/>
      <color theme="1" tint="0.499984740745262"/>
      <name val="Gill Sans MT"/>
      <family val="2"/>
    </font>
    <font>
      <b/>
      <sz val="9"/>
      <color theme="1" tint="0.499984740745262"/>
      <name val="Gill Sans MT"/>
      <family val="2"/>
    </font>
    <font>
      <sz val="9"/>
      <color rgb="FF3F3F76"/>
      <name val="Gill Sans MT"/>
      <family val="2"/>
    </font>
    <font>
      <sz val="8"/>
      <name val="Calibri"/>
      <family val="2"/>
      <scheme val="minor"/>
    </font>
    <font>
      <b/>
      <i/>
      <sz val="9"/>
      <color theme="1"/>
      <name val="Gill Sans MT"/>
      <family val="2"/>
    </font>
    <font>
      <sz val="10"/>
      <name val="Arial"/>
      <family val="2"/>
    </font>
    <font>
      <b/>
      <sz val="9"/>
      <name val="Gill Sans MT"/>
      <family val="2"/>
    </font>
    <font>
      <sz val="9"/>
      <name val="Gill Sans MT"/>
      <family val="2"/>
    </font>
    <font>
      <i/>
      <sz val="9"/>
      <name val="Gill Sans MT"/>
      <family val="2"/>
    </font>
    <font>
      <sz val="9"/>
      <color theme="4" tint="-0.499984740745262"/>
      <name val="Gill Sans MT"/>
      <family val="2"/>
    </font>
    <font>
      <sz val="11"/>
      <color theme="4" tint="-0.499984740745262"/>
      <name val="Calibri"/>
      <family val="2"/>
      <scheme val="minor"/>
    </font>
  </fonts>
  <fills count="6">
    <fill>
      <patternFill patternType="none"/>
    </fill>
    <fill>
      <patternFill patternType="gray125"/>
    </fill>
    <fill>
      <patternFill patternType="solid">
        <fgColor theme="4" tint="-0.249977111117893"/>
        <bgColor indexed="64"/>
      </patternFill>
    </fill>
    <fill>
      <patternFill patternType="solid">
        <fgColor theme="5" tint="0.39997558519241921"/>
        <bgColor indexed="64"/>
      </patternFill>
    </fill>
    <fill>
      <patternFill patternType="solid">
        <fgColor rgb="FF002060"/>
        <bgColor indexed="64"/>
      </patternFill>
    </fill>
    <fill>
      <patternFill patternType="solid">
        <fgColor theme="2" tint="-0.249977111117893"/>
        <bgColor indexed="64"/>
      </patternFill>
    </fill>
  </fills>
  <borders count="27">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medium">
        <color indexed="64"/>
      </top>
      <bottom style="thin">
        <color rgb="FF7F7F7F"/>
      </bottom>
      <diagonal/>
    </border>
    <border>
      <left/>
      <right/>
      <top style="thin">
        <color indexed="64"/>
      </top>
      <bottom style="double">
        <color indexed="64"/>
      </bottom>
      <diagonal/>
    </border>
    <border>
      <left/>
      <right/>
      <top style="medium">
        <color indexed="64"/>
      </top>
      <bottom/>
      <diagonal/>
    </border>
    <border>
      <left style="thin">
        <color rgb="FF7F7F7F"/>
      </left>
      <right style="thin">
        <color rgb="FF7F7F7F"/>
      </right>
      <top/>
      <bottom/>
      <diagonal/>
    </border>
    <border>
      <left/>
      <right/>
      <top style="medium">
        <color indexed="64"/>
      </top>
      <bottom style="medium">
        <color indexed="64"/>
      </bottom>
      <diagonal/>
    </border>
    <border>
      <left/>
      <right/>
      <top style="thin">
        <color rgb="FF7F7F7F"/>
      </top>
      <bottom style="thin">
        <color rgb="FF7F7F7F"/>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theme="2" tint="-0.24994659260841701"/>
      </left>
      <right style="thin">
        <color theme="2" tint="-0.24994659260841701"/>
      </right>
      <top style="medium">
        <color indexed="64"/>
      </top>
      <bottom style="thin">
        <color theme="2" tint="-0.24994659260841701"/>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style="medium">
        <color indexed="64"/>
      </left>
      <right style="thin">
        <color theme="2" tint="-0.24994659260841701"/>
      </right>
      <top style="medium">
        <color indexed="64"/>
      </top>
      <bottom style="thin">
        <color theme="2" tint="-0.24994659260841701"/>
      </bottom>
      <diagonal/>
    </border>
    <border>
      <left style="thin">
        <color theme="2" tint="-0.24994659260841701"/>
      </left>
      <right style="medium">
        <color indexed="64"/>
      </right>
      <top style="medium">
        <color indexed="64"/>
      </top>
      <bottom style="thin">
        <color theme="2" tint="-0.24994659260841701"/>
      </bottom>
      <diagonal/>
    </border>
    <border>
      <left style="medium">
        <color indexed="64"/>
      </left>
      <right style="thin">
        <color theme="2" tint="-0.24994659260841701"/>
      </right>
      <top style="thin">
        <color theme="2" tint="-0.24994659260841701"/>
      </top>
      <bottom style="thin">
        <color theme="2" tint="-0.24994659260841701"/>
      </bottom>
      <diagonal/>
    </border>
    <border>
      <left style="thin">
        <color theme="2" tint="-0.24994659260841701"/>
      </left>
      <right style="medium">
        <color indexed="64"/>
      </right>
      <top style="thin">
        <color theme="2" tint="-0.24994659260841701"/>
      </top>
      <bottom style="thin">
        <color theme="2" tint="-0.24994659260841701"/>
      </bottom>
      <diagonal/>
    </border>
    <border>
      <left style="medium">
        <color indexed="64"/>
      </left>
      <right style="thin">
        <color theme="2" tint="-0.24994659260841701"/>
      </right>
      <top style="thin">
        <color theme="2" tint="-0.24994659260841701"/>
      </top>
      <bottom style="medium">
        <color indexed="64"/>
      </bottom>
      <diagonal/>
    </border>
    <border>
      <left style="thin">
        <color theme="2" tint="-0.24994659260841701"/>
      </left>
      <right style="thin">
        <color theme="2" tint="-0.24994659260841701"/>
      </right>
      <top style="thin">
        <color theme="2" tint="-0.24994659260841701"/>
      </top>
      <bottom style="medium">
        <color indexed="64"/>
      </bottom>
      <diagonal/>
    </border>
    <border>
      <left style="thin">
        <color theme="2" tint="-0.24994659260841701"/>
      </left>
      <right style="medium">
        <color indexed="64"/>
      </right>
      <top style="thin">
        <color theme="2" tint="-0.24994659260841701"/>
      </top>
      <bottom style="medium">
        <color indexed="64"/>
      </bottom>
      <diagonal/>
    </border>
  </borders>
  <cellStyleXfs count="4">
    <xf numFmtId="0" fontId="0" fillId="0" borderId="0"/>
    <xf numFmtId="43" fontId="7" fillId="0" borderId="0" applyFont="0" applyFill="0" applyBorder="0" applyAlignment="0" applyProtection="0"/>
    <xf numFmtId="9" fontId="7" fillId="0" borderId="0" applyFont="0" applyFill="0" applyBorder="0" applyAlignment="0" applyProtection="0"/>
    <xf numFmtId="0" fontId="18" fillId="0" borderId="0" applyNumberFormat="0" applyAlignment="0"/>
  </cellStyleXfs>
  <cellXfs count="137">
    <xf numFmtId="0" fontId="0" fillId="0" borderId="0" xfId="0"/>
    <xf numFmtId="0" fontId="8" fillId="0" borderId="0" xfId="0" applyFont="1"/>
    <xf numFmtId="0" fontId="9" fillId="0" borderId="0" xfId="0" applyFont="1"/>
    <xf numFmtId="0" fontId="10" fillId="0" borderId="0" xfId="0" applyFont="1"/>
    <xf numFmtId="0" fontId="11" fillId="0" borderId="0" xfId="0" applyFont="1"/>
    <xf numFmtId="164" fontId="8" fillId="0" borderId="0" xfId="1" applyNumberFormat="1" applyFont="1"/>
    <xf numFmtId="0" fontId="12" fillId="2" borderId="0" xfId="0" applyFont="1" applyFill="1"/>
    <xf numFmtId="0" fontId="13" fillId="0" borderId="0" xfId="0" applyFont="1" applyAlignment="1">
      <alignment horizontal="center"/>
    </xf>
    <xf numFmtId="0" fontId="14" fillId="2" borderId="0" xfId="0" applyFont="1" applyFill="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9" fillId="0" borderId="5" xfId="0" applyFont="1" applyBorder="1"/>
    <xf numFmtId="165" fontId="9" fillId="0" borderId="6" xfId="0" applyNumberFormat="1" applyFont="1" applyBorder="1"/>
    <xf numFmtId="0" fontId="15" fillId="3" borderId="4" xfId="0" applyFont="1" applyFill="1" applyBorder="1"/>
    <xf numFmtId="9" fontId="15" fillId="3" borderId="4" xfId="0" applyNumberFormat="1" applyFont="1" applyFill="1" applyBorder="1"/>
    <xf numFmtId="164" fontId="15" fillId="3" borderId="4" xfId="1" applyNumberFormat="1" applyFont="1" applyFill="1" applyBorder="1"/>
    <xf numFmtId="1" fontId="15" fillId="3" borderId="4" xfId="0" applyNumberFormat="1" applyFont="1" applyFill="1" applyBorder="1"/>
    <xf numFmtId="1" fontId="15" fillId="3" borderId="4" xfId="1" applyNumberFormat="1" applyFont="1" applyFill="1" applyBorder="1"/>
    <xf numFmtId="9" fontId="15" fillId="3" borderId="4" xfId="2" applyFont="1" applyFill="1" applyBorder="1"/>
    <xf numFmtId="165" fontId="15" fillId="3" borderId="4" xfId="2" applyNumberFormat="1" applyFont="1" applyFill="1" applyBorder="1"/>
    <xf numFmtId="0" fontId="12" fillId="4" borderId="0" xfId="0" applyFont="1" applyFill="1"/>
    <xf numFmtId="0" fontId="14" fillId="4" borderId="0" xfId="0" applyFont="1" applyFill="1" applyAlignment="1">
      <alignment horizontal="center"/>
    </xf>
    <xf numFmtId="0" fontId="13" fillId="0" borderId="0" xfId="0" applyFont="1"/>
    <xf numFmtId="0" fontId="6" fillId="0" borderId="0" xfId="0" applyFont="1"/>
    <xf numFmtId="164" fontId="15" fillId="0" borderId="4" xfId="1" applyNumberFormat="1" applyFont="1" applyFill="1" applyBorder="1"/>
    <xf numFmtId="164" fontId="15" fillId="3" borderId="4" xfId="1" applyNumberFormat="1" applyFont="1" applyFill="1" applyBorder="1" applyAlignment="1">
      <alignment horizontal="right"/>
    </xf>
    <xf numFmtId="164" fontId="15" fillId="3" borderId="4" xfId="1" applyNumberFormat="1" applyFont="1" applyFill="1" applyBorder="1" applyAlignment="1"/>
    <xf numFmtId="0" fontId="13" fillId="0" borderId="9" xfId="0" applyFont="1" applyBorder="1"/>
    <xf numFmtId="164" fontId="15" fillId="0" borderId="7" xfId="1" applyNumberFormat="1" applyFont="1" applyFill="1" applyBorder="1"/>
    <xf numFmtId="0" fontId="12" fillId="2" borderId="0" xfId="0" applyFont="1" applyFill="1" applyAlignment="1">
      <alignment horizontal="right"/>
    </xf>
    <xf numFmtId="0" fontId="13" fillId="0" borderId="0" xfId="0" applyFont="1" applyAlignment="1">
      <alignment horizontal="right"/>
    </xf>
    <xf numFmtId="164" fontId="15" fillId="0" borderId="0" xfId="1" applyNumberFormat="1" applyFont="1" applyFill="1" applyBorder="1" applyAlignment="1"/>
    <xf numFmtId="0" fontId="0" fillId="0" borderId="0" xfId="0" applyAlignment="1">
      <alignment horizontal="center"/>
    </xf>
    <xf numFmtId="0" fontId="5" fillId="0" borderId="0" xfId="0" applyFont="1"/>
    <xf numFmtId="164" fontId="15" fillId="0" borderId="10" xfId="1" applyNumberFormat="1" applyFont="1" applyFill="1" applyBorder="1"/>
    <xf numFmtId="164" fontId="15" fillId="0" borderId="0" xfId="1" applyNumberFormat="1" applyFont="1" applyFill="1" applyBorder="1"/>
    <xf numFmtId="164" fontId="9" fillId="0" borderId="6" xfId="0" applyNumberFormat="1" applyFont="1" applyBorder="1" applyAlignment="1">
      <alignment horizontal="left"/>
    </xf>
    <xf numFmtId="0" fontId="19" fillId="0" borderId="0" xfId="3" applyFont="1"/>
    <xf numFmtId="0" fontId="20" fillId="0" borderId="0" xfId="3" applyFont="1"/>
    <xf numFmtId="0" fontId="21" fillId="0" borderId="0" xfId="3" applyFont="1"/>
    <xf numFmtId="0" fontId="4" fillId="0" borderId="0" xfId="0" applyFont="1"/>
    <xf numFmtId="0" fontId="14" fillId="0" borderId="0" xfId="0" applyFont="1"/>
    <xf numFmtId="164" fontId="9" fillId="0" borderId="0" xfId="0" applyNumberFormat="1" applyFont="1"/>
    <xf numFmtId="1" fontId="15" fillId="0" borderId="0" xfId="1" applyNumberFormat="1" applyFont="1" applyFill="1" applyBorder="1"/>
    <xf numFmtId="164" fontId="20" fillId="0" borderId="0" xfId="1" applyNumberFormat="1" applyFont="1" applyFill="1" applyBorder="1"/>
    <xf numFmtId="0" fontId="9" fillId="0" borderId="2" xfId="0" applyFont="1" applyBorder="1"/>
    <xf numFmtId="0" fontId="14" fillId="0" borderId="2" xfId="0" applyFont="1" applyBorder="1" applyAlignment="1">
      <alignment horizontal="center"/>
    </xf>
    <xf numFmtId="164" fontId="9" fillId="0" borderId="2" xfId="1" applyNumberFormat="1" applyFont="1" applyBorder="1"/>
    <xf numFmtId="0" fontId="9" fillId="0" borderId="1" xfId="0" applyFont="1" applyBorder="1"/>
    <xf numFmtId="0" fontId="14" fillId="0" borderId="1" xfId="0" applyFont="1" applyBorder="1"/>
    <xf numFmtId="164" fontId="9" fillId="0" borderId="1" xfId="0" applyNumberFormat="1" applyFont="1" applyBorder="1"/>
    <xf numFmtId="0" fontId="14" fillId="0" borderId="1" xfId="0" applyFont="1" applyBorder="1" applyAlignment="1">
      <alignment horizontal="center"/>
    </xf>
    <xf numFmtId="0" fontId="12" fillId="4" borderId="0" xfId="0" applyFont="1" applyFill="1" applyAlignment="1">
      <alignment horizontal="center"/>
    </xf>
    <xf numFmtId="0" fontId="12" fillId="2" borderId="0" xfId="0" applyFont="1" applyFill="1" applyAlignment="1">
      <alignment horizontal="center"/>
    </xf>
    <xf numFmtId="9" fontId="15" fillId="0" borderId="12" xfId="2" applyFont="1" applyFill="1" applyBorder="1"/>
    <xf numFmtId="0" fontId="3" fillId="0" borderId="0" xfId="0" applyFont="1"/>
    <xf numFmtId="0" fontId="14" fillId="0" borderId="0" xfId="0" applyFont="1" applyAlignment="1">
      <alignment horizontal="center"/>
    </xf>
    <xf numFmtId="164" fontId="9" fillId="0" borderId="0" xfId="1" applyNumberFormat="1" applyFont="1"/>
    <xf numFmtId="0" fontId="2" fillId="0" borderId="0" xfId="0" applyFont="1"/>
    <xf numFmtId="2" fontId="20" fillId="0" borderId="4" xfId="0" applyNumberFormat="1" applyFont="1" applyBorder="1"/>
    <xf numFmtId="43" fontId="20" fillId="0" borderId="4" xfId="1" applyFont="1" applyFill="1" applyBorder="1"/>
    <xf numFmtId="164" fontId="20" fillId="0" borderId="4" xfId="1" applyNumberFormat="1" applyFont="1" applyFill="1" applyBorder="1"/>
    <xf numFmtId="0" fontId="9" fillId="0" borderId="1" xfId="0" applyFont="1" applyBorder="1" applyAlignment="1">
      <alignment horizontal="left" indent="2"/>
    </xf>
    <xf numFmtId="9" fontId="20" fillId="0" borderId="0" xfId="1" applyNumberFormat="1" applyFont="1" applyFill="1" applyBorder="1"/>
    <xf numFmtId="0" fontId="19" fillId="0" borderId="2" xfId="3" applyFont="1" applyBorder="1"/>
    <xf numFmtId="164" fontId="9" fillId="0" borderId="0" xfId="1" applyNumberFormat="1" applyFont="1" applyBorder="1"/>
    <xf numFmtId="0" fontId="9" fillId="0" borderId="13" xfId="0" applyFont="1" applyBorder="1"/>
    <xf numFmtId="168" fontId="9" fillId="0" borderId="14" xfId="0" applyNumberFormat="1" applyFont="1" applyBorder="1"/>
    <xf numFmtId="0" fontId="9" fillId="0" borderId="15" xfId="0" applyFont="1" applyBorder="1"/>
    <xf numFmtId="168" fontId="9" fillId="0" borderId="16" xfId="0" applyNumberFormat="1" applyFont="1" applyBorder="1"/>
    <xf numFmtId="168" fontId="9" fillId="0" borderId="0" xfId="0" applyNumberFormat="1" applyFont="1"/>
    <xf numFmtId="164" fontId="9" fillId="0" borderId="2" xfId="1" applyNumberFormat="1" applyFont="1" applyFill="1" applyBorder="1"/>
    <xf numFmtId="164" fontId="9" fillId="0" borderId="0" xfId="1" applyNumberFormat="1" applyFont="1" applyFill="1" applyBorder="1"/>
    <xf numFmtId="164" fontId="9" fillId="0" borderId="2" xfId="0" applyNumberFormat="1" applyFont="1" applyBorder="1"/>
    <xf numFmtId="0" fontId="9" fillId="0" borderId="18" xfId="0" applyFont="1" applyBorder="1"/>
    <xf numFmtId="0" fontId="14" fillId="0" borderId="19" xfId="0" applyFont="1" applyBorder="1" applyAlignment="1">
      <alignment horizontal="center"/>
    </xf>
    <xf numFmtId="0" fontId="13" fillId="0" borderId="19" xfId="0" applyFont="1" applyBorder="1" applyAlignment="1">
      <alignment horizontal="center"/>
    </xf>
    <xf numFmtId="0" fontId="11" fillId="0" borderId="20" xfId="0" applyFont="1" applyBorder="1"/>
    <xf numFmtId="164" fontId="9" fillId="0" borderId="21" xfId="0" applyNumberFormat="1" applyFont="1" applyBorder="1"/>
    <xf numFmtId="0" fontId="17" fillId="0" borderId="22" xfId="0" applyFont="1" applyBorder="1"/>
    <xf numFmtId="164" fontId="9" fillId="0" borderId="23" xfId="1" applyNumberFormat="1" applyFont="1" applyBorder="1"/>
    <xf numFmtId="164" fontId="15" fillId="3" borderId="23" xfId="1" applyNumberFormat="1" applyFont="1" applyFill="1" applyBorder="1" applyAlignment="1"/>
    <xf numFmtId="0" fontId="11" fillId="0" borderId="22" xfId="0" applyFont="1" applyBorder="1"/>
    <xf numFmtId="164" fontId="9" fillId="0" borderId="23" xfId="0" applyNumberFormat="1" applyFont="1" applyBorder="1"/>
    <xf numFmtId="43" fontId="9" fillId="0" borderId="23" xfId="1" applyFont="1" applyBorder="1"/>
    <xf numFmtId="0" fontId="15" fillId="3" borderId="22" xfId="1" applyNumberFormat="1" applyFont="1" applyFill="1" applyBorder="1" applyAlignment="1"/>
    <xf numFmtId="0" fontId="15" fillId="3" borderId="24" xfId="1" applyNumberFormat="1" applyFont="1" applyFill="1" applyBorder="1" applyAlignment="1"/>
    <xf numFmtId="0" fontId="13" fillId="0" borderId="25" xfId="0" applyFont="1" applyBorder="1" applyAlignment="1">
      <alignment horizontal="center"/>
    </xf>
    <xf numFmtId="164" fontId="15" fillId="3" borderId="26" xfId="1" applyNumberFormat="1" applyFont="1" applyFill="1" applyBorder="1" applyAlignment="1"/>
    <xf numFmtId="0" fontId="13" fillId="0" borderId="0" xfId="0" applyFont="1" applyAlignment="1">
      <alignment horizontal="left"/>
    </xf>
    <xf numFmtId="1" fontId="20" fillId="0" borderId="4" xfId="1" applyNumberFormat="1" applyFont="1" applyFill="1" applyBorder="1"/>
    <xf numFmtId="0" fontId="1" fillId="0" borderId="0" xfId="0" applyFont="1"/>
    <xf numFmtId="0" fontId="22" fillId="0" borderId="0" xfId="0" applyFont="1"/>
    <xf numFmtId="0" fontId="22" fillId="5" borderId="0" xfId="0" applyFont="1" applyFill="1"/>
    <xf numFmtId="0" fontId="23" fillId="5" borderId="0" xfId="0" applyFont="1" applyFill="1"/>
    <xf numFmtId="164" fontId="1" fillId="0" borderId="0" xfId="1" applyNumberFormat="1" applyFont="1"/>
    <xf numFmtId="0" fontId="1" fillId="0" borderId="0" xfId="0" applyFont="1" applyAlignment="1">
      <alignment horizontal="left" indent="2"/>
    </xf>
    <xf numFmtId="9" fontId="1" fillId="0" borderId="0" xfId="0" applyNumberFormat="1" applyFont="1"/>
    <xf numFmtId="164" fontId="1" fillId="0" borderId="0" xfId="0" applyNumberFormat="1" applyFont="1"/>
    <xf numFmtId="9" fontId="1" fillId="0" borderId="0" xfId="0" applyNumberFormat="1" applyFont="1" applyAlignment="1">
      <alignment horizontal="left" indent="2"/>
    </xf>
    <xf numFmtId="0" fontId="1" fillId="0" borderId="9" xfId="0" applyFont="1" applyBorder="1" applyAlignment="1">
      <alignment horizontal="left" indent="2"/>
    </xf>
    <xf numFmtId="0" fontId="1" fillId="0" borderId="9" xfId="0" applyFont="1" applyBorder="1"/>
    <xf numFmtId="2" fontId="1" fillId="0" borderId="0" xfId="0" applyNumberFormat="1" applyFont="1"/>
    <xf numFmtId="0" fontId="1" fillId="0" borderId="0" xfId="0" applyFont="1" applyAlignment="1">
      <alignment horizontal="center"/>
    </xf>
    <xf numFmtId="1" fontId="1" fillId="0" borderId="0" xfId="0" applyNumberFormat="1" applyFont="1"/>
    <xf numFmtId="2" fontId="1" fillId="0" borderId="0" xfId="1" applyNumberFormat="1" applyFont="1"/>
    <xf numFmtId="9" fontId="1" fillId="0" borderId="0" xfId="2" applyFont="1"/>
    <xf numFmtId="0" fontId="1" fillId="0" borderId="11" xfId="0" applyFont="1" applyBorder="1"/>
    <xf numFmtId="0" fontId="1" fillId="0" borderId="22" xfId="0" applyFont="1" applyBorder="1" applyAlignment="1">
      <alignment horizontal="left" indent="2"/>
    </xf>
    <xf numFmtId="0" fontId="1" fillId="0" borderId="22" xfId="0" applyFont="1" applyBorder="1" applyAlignment="1">
      <alignment horizontal="center"/>
    </xf>
    <xf numFmtId="0" fontId="1" fillId="0" borderId="19" xfId="0" applyFont="1" applyBorder="1" applyAlignment="1">
      <alignment horizontal="center"/>
    </xf>
    <xf numFmtId="0" fontId="1" fillId="0" borderId="23" xfId="0" applyFont="1" applyBorder="1" applyAlignment="1">
      <alignment horizontal="center"/>
    </xf>
    <xf numFmtId="0" fontId="1" fillId="0" borderId="19" xfId="0" applyFont="1" applyBorder="1"/>
    <xf numFmtId="164" fontId="1" fillId="0" borderId="0" xfId="1" applyNumberFormat="1" applyFont="1" applyFill="1" applyBorder="1"/>
    <xf numFmtId="164" fontId="1" fillId="0" borderId="0" xfId="1" applyNumberFormat="1" applyFont="1" applyBorder="1"/>
    <xf numFmtId="43" fontId="1" fillId="0" borderId="0" xfId="1" applyFont="1" applyBorder="1"/>
    <xf numFmtId="43" fontId="1" fillId="0" borderId="0" xfId="1" applyFont="1"/>
    <xf numFmtId="0" fontId="1" fillId="0" borderId="0" xfId="0" applyFont="1" applyAlignment="1">
      <alignment horizontal="right"/>
    </xf>
    <xf numFmtId="0" fontId="1" fillId="0" borderId="1" xfId="0" applyFont="1" applyBorder="1"/>
    <xf numFmtId="164" fontId="1" fillId="0" borderId="1" xfId="1" applyNumberFormat="1" applyFont="1" applyFill="1" applyBorder="1"/>
    <xf numFmtId="164" fontId="1" fillId="0" borderId="1" xfId="1" applyNumberFormat="1" applyFont="1" applyBorder="1"/>
    <xf numFmtId="0" fontId="1" fillId="0" borderId="2" xfId="0" applyFont="1" applyBorder="1"/>
    <xf numFmtId="164" fontId="1" fillId="0" borderId="2" xfId="1" applyNumberFormat="1" applyFont="1" applyBorder="1"/>
    <xf numFmtId="0" fontId="1" fillId="0" borderId="3" xfId="0" applyFont="1" applyBorder="1"/>
    <xf numFmtId="164" fontId="1" fillId="0" borderId="3" xfId="1" applyNumberFormat="1" applyFont="1" applyBorder="1"/>
    <xf numFmtId="166" fontId="1" fillId="0" borderId="0" xfId="1" applyNumberFormat="1" applyFont="1" applyBorder="1"/>
    <xf numFmtId="0" fontId="1" fillId="0" borderId="17" xfId="0" applyFont="1" applyBorder="1"/>
    <xf numFmtId="164" fontId="1" fillId="0" borderId="2" xfId="0" applyNumberFormat="1" applyFont="1" applyBorder="1"/>
    <xf numFmtId="0" fontId="1" fillId="0" borderId="8" xfId="0" applyFont="1" applyBorder="1"/>
    <xf numFmtId="164" fontId="1" fillId="0" borderId="8" xfId="1" applyNumberFormat="1" applyFont="1" applyBorder="1"/>
    <xf numFmtId="166" fontId="1" fillId="0" borderId="0" xfId="1" applyNumberFormat="1" applyFont="1"/>
    <xf numFmtId="164" fontId="1" fillId="0" borderId="0" xfId="1" applyNumberFormat="1" applyFont="1" applyFill="1"/>
    <xf numFmtId="164" fontId="1" fillId="0" borderId="1" xfId="0" applyNumberFormat="1" applyFont="1" applyBorder="1"/>
    <xf numFmtId="167" fontId="1" fillId="0" borderId="6" xfId="0" applyNumberFormat="1" applyFont="1" applyBorder="1"/>
    <xf numFmtId="8" fontId="1" fillId="0" borderId="6" xfId="0" applyNumberFormat="1" applyFont="1" applyBorder="1"/>
    <xf numFmtId="169" fontId="1" fillId="0" borderId="0" xfId="0" applyNumberFormat="1" applyFont="1"/>
    <xf numFmtId="170" fontId="1" fillId="0" borderId="0" xfId="0" applyNumberFormat="1" applyFont="1"/>
  </cellXfs>
  <cellStyles count="4">
    <cellStyle name="Comma" xfId="1" builtinId="3"/>
    <cellStyle name="Normal" xfId="0" builtinId="0"/>
    <cellStyle name="Normal 4" xfId="3" xr:uid="{32037329-BC86-4313-9DB8-33E81187FEAD}"/>
    <cellStyle name="Percent" xfId="2" builtinId="5"/>
  </cellStyles>
  <dxfs count="0"/>
  <tableStyles count="0" defaultTableStyle="TableStyleMedium2" defaultPivotStyle="PivotStyleLight16"/>
  <colors>
    <mruColors>
      <color rgb="FF45CFCC"/>
      <color rgb="FF003A63"/>
      <color rgb="FF7F7F7F"/>
      <color rgb="FF3F3F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1</xdr:row>
      <xdr:rowOff>74902</xdr:rowOff>
    </xdr:from>
    <xdr:to>
      <xdr:col>5</xdr:col>
      <xdr:colOff>314498</xdr:colOff>
      <xdr:row>4</xdr:row>
      <xdr:rowOff>74931</xdr:rowOff>
    </xdr:to>
    <xdr:pic>
      <xdr:nvPicPr>
        <xdr:cNvPr id="2" name="Picture 1" descr="A picture containing text, clipart&#10;&#10;Description automatically generated">
          <a:extLst>
            <a:ext uri="{FF2B5EF4-FFF2-40B4-BE49-F238E27FC236}">
              <a16:creationId xmlns:a16="http://schemas.microsoft.com/office/drawing/2014/main" id="{F131D377-3E72-406D-A320-52AB7BE53B99}"/>
            </a:ext>
          </a:extLst>
        </xdr:cNvPr>
        <xdr:cNvPicPr>
          <a:picLocks noChangeAspect="1"/>
        </xdr:cNvPicPr>
      </xdr:nvPicPr>
      <xdr:blipFill>
        <a:blip xmlns:r="http://schemas.openxmlformats.org/officeDocument/2006/relationships" r:embed="rId1"/>
        <a:stretch>
          <a:fillRect/>
        </a:stretch>
      </xdr:blipFill>
      <xdr:spPr>
        <a:xfrm>
          <a:off x="342900" y="132052"/>
          <a:ext cx="2190923" cy="5715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2193925</xdr:colOff>
          <xdr:row>1</xdr:row>
          <xdr:rowOff>31750</xdr:rowOff>
        </xdr:from>
        <xdr:to>
          <xdr:col>7</xdr:col>
          <xdr:colOff>0</xdr:colOff>
          <xdr:row>2</xdr:row>
          <xdr:rowOff>152400</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ln w="9525">
              <a:miter lim="800000"/>
              <a:headEnd/>
              <a:tailEnd/>
            </a:ln>
          </xdr:spPr>
          <xdr:txBody>
            <a:bodyPr vertOverflow="clip" wrap="square" lIns="54864" tIns="77724" rIns="54864" bIns="77724" anchor="ctr" upright="1"/>
            <a:lstStyle/>
            <a:p>
              <a:pPr algn="ctr" rtl="0">
                <a:defRPr sz="1000"/>
              </a:pPr>
              <a:r>
                <a:rPr lang="en-US" sz="900" b="1" i="0" u="none" strike="noStrike" baseline="0">
                  <a:solidFill>
                    <a:srgbClr val="000000"/>
                  </a:solidFill>
                  <a:latin typeface="Gill Sans MT"/>
                </a:rPr>
                <a:t>Set Tariff</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1834A-6ABA-495D-92FE-7864E5D92DE0}">
  <sheetPr codeName="Sheet2">
    <tabColor theme="1"/>
    <outlinePr summaryBelow="0" summaryRight="0"/>
  </sheetPr>
  <dimension ref="A1:AM53"/>
  <sheetViews>
    <sheetView showGridLines="0" tabSelected="1" workbookViewId="0">
      <selection sqref="A1:XFD1"/>
    </sheetView>
  </sheetViews>
  <sheetFormatPr defaultColWidth="8.7109375" defaultRowHeight="14.85" outlineLevelRow="1"/>
  <cols>
    <col min="1" max="1" width="2.42578125" customWidth="1"/>
    <col min="2" max="2" width="3.140625" customWidth="1"/>
  </cols>
  <sheetData>
    <row r="1" spans="1:39" ht="10.35" customHeight="1"/>
    <row r="2" spans="1:39" s="92" customFormat="1" ht="14.25">
      <c r="B2" s="93"/>
      <c r="C2" s="93"/>
      <c r="D2" s="93"/>
      <c r="E2" s="93"/>
      <c r="F2" s="93"/>
    </row>
    <row r="3" spans="1:39" s="92" customFormat="1" ht="14.25">
      <c r="B3" s="93"/>
      <c r="C3" s="93"/>
      <c r="D3" s="93"/>
      <c r="E3" s="93"/>
      <c r="F3" s="93"/>
    </row>
    <row r="4" spans="1:39" s="92" customFormat="1" ht="15.6">
      <c r="B4" s="93"/>
      <c r="C4" s="93"/>
      <c r="D4" s="93"/>
      <c r="E4" s="93"/>
      <c r="F4" s="94"/>
    </row>
    <row r="5" spans="1:39" s="92" customFormat="1" ht="15.6">
      <c r="B5" s="93"/>
      <c r="C5" s="93"/>
      <c r="D5" s="93"/>
      <c r="E5" s="93"/>
      <c r="F5" s="94"/>
    </row>
    <row r="6" spans="1:39" ht="7.35" customHeight="1"/>
    <row r="7" spans="1:39" s="58" customFormat="1" ht="14.25">
      <c r="A7" s="6"/>
      <c r="B7" s="6" t="s">
        <v>0</v>
      </c>
      <c r="C7" s="6"/>
      <c r="D7" s="6"/>
      <c r="E7" s="29"/>
      <c r="F7" s="6"/>
      <c r="G7" s="6"/>
      <c r="H7" s="6"/>
      <c r="I7" s="6"/>
      <c r="J7" s="8"/>
      <c r="K7" s="8"/>
      <c r="L7" s="6"/>
      <c r="M7" s="6"/>
      <c r="N7" s="6"/>
      <c r="O7" s="6"/>
      <c r="P7" s="6"/>
      <c r="Q7" s="6"/>
      <c r="R7" s="6"/>
      <c r="S7" s="6"/>
      <c r="T7" s="6"/>
      <c r="U7" s="6"/>
      <c r="V7" s="6"/>
      <c r="W7" s="6"/>
      <c r="X7" s="6"/>
      <c r="Y7" s="6"/>
      <c r="Z7" s="6"/>
      <c r="AA7" s="6"/>
      <c r="AB7" s="6"/>
      <c r="AC7" s="6"/>
      <c r="AD7" s="6"/>
      <c r="AE7" s="6"/>
      <c r="AF7" s="6"/>
      <c r="AG7" s="6"/>
      <c r="AH7" s="6"/>
      <c r="AI7" s="6"/>
      <c r="AJ7" s="6"/>
      <c r="AK7" s="6"/>
      <c r="AL7" s="6"/>
      <c r="AM7" s="6"/>
    </row>
    <row r="8" spans="1:39" s="58" customFormat="1" ht="14.25" outlineLevel="1">
      <c r="A8" s="91"/>
      <c r="B8" s="91"/>
      <c r="C8" s="91" t="s">
        <v>1</v>
      </c>
      <c r="D8" s="91"/>
      <c r="E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1"/>
      <c r="AJ8" s="91"/>
      <c r="AK8" s="91"/>
      <c r="AL8" s="91"/>
      <c r="AM8" s="91"/>
    </row>
    <row r="9" spans="1:39" s="58" customFormat="1" ht="14.25">
      <c r="A9" s="91"/>
      <c r="B9" s="91"/>
      <c r="C9" s="91"/>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row>
    <row r="10" spans="1:39" s="58" customFormat="1" ht="14.25">
      <c r="A10" s="6"/>
      <c r="B10" s="6" t="s">
        <v>2</v>
      </c>
      <c r="C10" s="6"/>
      <c r="D10" s="6"/>
      <c r="E10" s="29"/>
      <c r="F10" s="6"/>
      <c r="G10" s="6"/>
      <c r="H10" s="6"/>
      <c r="I10" s="6"/>
      <c r="J10" s="8"/>
      <c r="K10" s="8"/>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row>
    <row r="11" spans="1:39" s="58" customFormat="1" ht="14.25" outlineLevel="1">
      <c r="A11" s="91"/>
      <c r="B11" s="91"/>
      <c r="C11" s="91" t="s">
        <v>3</v>
      </c>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row>
    <row r="12" spans="1:39" s="58" customFormat="1" ht="14.25" outlineLevel="1">
      <c r="A12" s="91"/>
      <c r="B12" s="91"/>
      <c r="C12" s="91" t="s">
        <v>4</v>
      </c>
      <c r="D12" s="91"/>
      <c r="E12" s="91"/>
      <c r="F12" s="91"/>
      <c r="G12" s="91"/>
      <c r="H12" s="91"/>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row>
    <row r="13" spans="1:39" s="58" customFormat="1" ht="14.25" outlineLevel="1">
      <c r="A13" s="91"/>
      <c r="B13" s="91"/>
      <c r="C13" s="91"/>
      <c r="D13" s="91"/>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row>
    <row r="14" spans="1:39" s="58" customFormat="1" ht="14.25" outlineLevel="1">
      <c r="A14" s="91"/>
      <c r="B14" s="91"/>
      <c r="C14" s="91" t="s">
        <v>5</v>
      </c>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row>
    <row r="15" spans="1:39" s="58" customFormat="1" ht="14.25" outlineLevel="1">
      <c r="A15" s="91"/>
      <c r="B15" s="91"/>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row>
    <row r="16" spans="1:39" s="58" customFormat="1" ht="14.25" outlineLevel="1">
      <c r="A16" s="91"/>
      <c r="B16" s="91"/>
      <c r="C16" s="91" t="s">
        <v>6</v>
      </c>
      <c r="D16" s="91"/>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row>
    <row r="17" spans="1:39" s="58" customFormat="1" ht="14.25" outlineLevel="1">
      <c r="A17" s="91"/>
      <c r="B17" s="91"/>
      <c r="C17" s="91" t="s">
        <v>7</v>
      </c>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row>
    <row r="18" spans="1:39" s="58" customFormat="1" ht="14.25" outlineLevel="1">
      <c r="A18" s="91"/>
      <c r="B18" s="91"/>
      <c r="C18" s="91" t="s">
        <v>8</v>
      </c>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row>
    <row r="19" spans="1:39" s="58" customFormat="1" ht="14.25" outlineLevel="1">
      <c r="A19" s="91"/>
      <c r="B19" s="91"/>
      <c r="C19" s="91" t="s">
        <v>9</v>
      </c>
      <c r="D19" s="91"/>
      <c r="E19" s="91"/>
      <c r="F19" s="91"/>
      <c r="G19" s="91"/>
      <c r="H19" s="91"/>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c r="AJ19" s="91"/>
      <c r="AK19" s="91"/>
      <c r="AL19" s="91"/>
      <c r="AM19" s="91"/>
    </row>
    <row r="20" spans="1:39" s="58" customFormat="1" ht="14.25" outlineLevel="1">
      <c r="A20" s="91"/>
      <c r="B20" s="91"/>
      <c r="C20" s="91" t="s">
        <v>10</v>
      </c>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row>
    <row r="21" spans="1:39" s="58" customFormat="1" ht="14.25" outlineLevel="1">
      <c r="A21" s="91"/>
      <c r="B21" s="91"/>
      <c r="C21" s="91"/>
      <c r="D21" s="91"/>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1"/>
    </row>
    <row r="22" spans="1:39" s="58" customFormat="1" ht="14.25" outlineLevel="1">
      <c r="A22" s="91"/>
      <c r="B22" s="91"/>
      <c r="C22" s="91" t="s">
        <v>11</v>
      </c>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row>
    <row r="23" spans="1:39" s="58" customFormat="1" ht="14.25" outlineLevel="1">
      <c r="A23" s="91"/>
      <c r="B23" s="91"/>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row>
    <row r="24" spans="1:39" s="58" customFormat="1" ht="14.25" outlineLevel="1">
      <c r="A24" s="91"/>
      <c r="B24" s="91"/>
      <c r="C24" s="91" t="s">
        <v>12</v>
      </c>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row>
    <row r="25" spans="1:39" s="58" customFormat="1" ht="14.25" outlineLevel="1">
      <c r="A25" s="91"/>
      <c r="B25" s="91"/>
      <c r="C25" s="91" t="s">
        <v>13</v>
      </c>
      <c r="D25" s="91"/>
      <c r="E25" s="91"/>
      <c r="F25" s="91"/>
      <c r="G25" s="91"/>
      <c r="H25" s="91"/>
      <c r="I25" s="91"/>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91"/>
      <c r="AM25" s="91"/>
    </row>
    <row r="26" spans="1:39" s="58" customFormat="1" ht="14.25">
      <c r="A26" s="91"/>
      <c r="B26" s="91"/>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row>
    <row r="27" spans="1:39" s="58" customFormat="1" ht="14.25">
      <c r="A27" s="6"/>
      <c r="B27" s="6" t="s">
        <v>14</v>
      </c>
      <c r="C27" s="6"/>
      <c r="D27" s="6"/>
      <c r="E27" s="29"/>
      <c r="F27" s="6"/>
      <c r="G27" s="6"/>
      <c r="H27" s="6"/>
      <c r="I27" s="6"/>
      <c r="J27" s="8"/>
      <c r="K27" s="8"/>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row>
    <row r="28" spans="1:39" s="58" customFormat="1" ht="14.25" outlineLevel="1">
      <c r="A28" s="91"/>
      <c r="B28" s="91"/>
      <c r="C28" s="15">
        <v>123</v>
      </c>
      <c r="D28" s="91" t="s">
        <v>15</v>
      </c>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row>
    <row r="29" spans="1:39" s="58" customFormat="1" ht="14.25" outlineLevel="1">
      <c r="A29" s="91"/>
      <c r="B29" s="91"/>
      <c r="C29" s="95">
        <v>123</v>
      </c>
      <c r="D29" s="91" t="s">
        <v>16</v>
      </c>
      <c r="E29" s="91"/>
      <c r="F29" s="91"/>
      <c r="G29" s="91"/>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row>
    <row r="30" spans="1:39" s="58" customFormat="1" ht="14.25">
      <c r="A30" s="91"/>
      <c r="B30" s="95"/>
      <c r="C30" s="91"/>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row>
    <row r="31" spans="1:39" s="58" customFormat="1" ht="14.25">
      <c r="A31" s="6"/>
      <c r="B31" s="6" t="s">
        <v>17</v>
      </c>
      <c r="C31" s="6"/>
      <c r="D31" s="6"/>
      <c r="E31" s="29"/>
      <c r="F31" s="6"/>
      <c r="G31" s="6"/>
      <c r="H31" s="6"/>
      <c r="I31" s="6"/>
      <c r="J31" s="8"/>
      <c r="K31" s="8"/>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row>
    <row r="32" spans="1:39" s="58" customFormat="1" ht="14.25" outlineLevel="1">
      <c r="A32" s="91"/>
      <c r="B32" s="91"/>
      <c r="C32" s="91" t="s">
        <v>18</v>
      </c>
      <c r="D32" s="91"/>
      <c r="E32" s="91"/>
      <c r="F32" s="91" t="s">
        <v>19</v>
      </c>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row>
    <row r="33" spans="1:39" s="58" customFormat="1" ht="14.25" outlineLevel="1">
      <c r="A33" s="91"/>
      <c r="B33" s="91"/>
      <c r="C33" s="91"/>
      <c r="D33" s="91"/>
      <c r="E33" s="91"/>
      <c r="F33" s="91" t="s">
        <v>20</v>
      </c>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row>
    <row r="34" spans="1:39" s="58" customFormat="1" ht="14.25" outlineLevel="1">
      <c r="A34" s="91"/>
      <c r="B34" s="91"/>
      <c r="C34" s="91" t="s">
        <v>21</v>
      </c>
      <c r="D34" s="91"/>
      <c r="E34" s="91"/>
      <c r="F34" s="91" t="s">
        <v>22</v>
      </c>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row>
    <row r="35" spans="1:39" s="58" customFormat="1" ht="14.25" outlineLevel="1">
      <c r="A35" s="91"/>
      <c r="B35" s="91"/>
      <c r="C35" s="91" t="s">
        <v>23</v>
      </c>
      <c r="D35" s="91"/>
      <c r="E35" s="91"/>
      <c r="F35" s="91" t="s">
        <v>24</v>
      </c>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row>
    <row r="36" spans="1:39" s="58" customFormat="1" ht="14.25" outlineLevel="1">
      <c r="A36" s="91"/>
      <c r="B36" s="91"/>
      <c r="C36" s="91" t="s">
        <v>25</v>
      </c>
      <c r="D36" s="91"/>
      <c r="E36" s="91"/>
      <c r="F36" s="91" t="s">
        <v>26</v>
      </c>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1"/>
      <c r="AL36" s="91"/>
      <c r="AM36" s="91"/>
    </row>
    <row r="37" spans="1:39" s="58" customFormat="1" ht="14.25" outlineLevel="1">
      <c r="A37" s="91"/>
      <c r="B37" s="91"/>
      <c r="C37" s="91" t="s">
        <v>27</v>
      </c>
      <c r="D37" s="91"/>
      <c r="E37" s="91"/>
      <c r="F37" s="91" t="s">
        <v>28</v>
      </c>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row>
    <row r="38" spans="1:39" s="58" customFormat="1" ht="14.25" outlineLevel="1">
      <c r="A38" s="91"/>
      <c r="B38" s="91"/>
      <c r="C38" s="91" t="s">
        <v>29</v>
      </c>
      <c r="D38" s="91"/>
      <c r="E38" s="91"/>
      <c r="F38" s="91" t="s">
        <v>30</v>
      </c>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91"/>
      <c r="AM38" s="91"/>
    </row>
    <row r="39" spans="1:39" s="58" customFormat="1" ht="14.25" outlineLevel="1">
      <c r="A39" s="91"/>
      <c r="B39" s="91"/>
      <c r="C39" s="91" t="s">
        <v>31</v>
      </c>
      <c r="D39" s="91"/>
      <c r="E39" s="91"/>
      <c r="F39" s="91" t="s">
        <v>32</v>
      </c>
      <c r="G39" s="91"/>
      <c r="H39" s="91"/>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91"/>
      <c r="AM39" s="91"/>
    </row>
    <row r="40" spans="1:39" s="58" customFormat="1" ht="14.25">
      <c r="A40" s="91"/>
      <c r="B40" s="91"/>
      <c r="C40" s="91"/>
      <c r="D40" s="91"/>
      <c r="E40" s="91"/>
      <c r="F40" s="91"/>
      <c r="G40" s="91"/>
      <c r="H40" s="91"/>
      <c r="I40" s="91"/>
      <c r="J40" s="91"/>
      <c r="K40" s="91"/>
      <c r="L40" s="91"/>
      <c r="M40" s="91"/>
      <c r="N40" s="91"/>
      <c r="O40" s="91"/>
      <c r="P40" s="91"/>
      <c r="Q40" s="91"/>
      <c r="R40" s="91"/>
      <c r="S40" s="91"/>
      <c r="T40" s="91"/>
      <c r="U40" s="91"/>
      <c r="V40" s="91"/>
      <c r="W40" s="91"/>
      <c r="X40" s="91"/>
      <c r="Y40" s="91"/>
      <c r="Z40" s="91"/>
      <c r="AA40" s="91"/>
      <c r="AB40" s="91"/>
      <c r="AC40" s="91"/>
      <c r="AD40" s="91"/>
      <c r="AE40" s="91"/>
      <c r="AF40" s="91"/>
      <c r="AG40" s="91"/>
      <c r="AH40" s="91"/>
      <c r="AI40" s="91"/>
      <c r="AJ40" s="91"/>
      <c r="AK40" s="91"/>
      <c r="AL40" s="91"/>
      <c r="AM40" s="91"/>
    </row>
    <row r="41" spans="1:39" s="58" customFormat="1" ht="14.25">
      <c r="A41" s="6"/>
      <c r="B41" s="6" t="s">
        <v>33</v>
      </c>
      <c r="C41" s="6"/>
      <c r="D41" s="6"/>
      <c r="E41" s="29"/>
      <c r="F41" s="6"/>
      <c r="G41" s="6"/>
      <c r="H41" s="6"/>
      <c r="I41" s="6"/>
      <c r="J41" s="8"/>
      <c r="K41" s="8"/>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row>
    <row r="42" spans="1:39" s="58" customFormat="1" ht="14.25" outlineLevel="1">
      <c r="A42" s="91"/>
      <c r="B42" s="91" t="s">
        <v>34</v>
      </c>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row>
    <row r="43" spans="1:39" s="58" customFormat="1" ht="14.25" outlineLevel="1">
      <c r="A43" s="91"/>
      <c r="B43" s="91" t="s">
        <v>35</v>
      </c>
      <c r="C43" s="91"/>
      <c r="D43" s="91"/>
      <c r="E43" s="91"/>
      <c r="F43" s="91"/>
      <c r="G43" s="91"/>
      <c r="H43" s="91"/>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91"/>
      <c r="AH43" s="91"/>
      <c r="AI43" s="91"/>
      <c r="AJ43" s="91"/>
      <c r="AK43" s="91"/>
      <c r="AL43" s="91"/>
      <c r="AM43" s="91"/>
    </row>
    <row r="44" spans="1:39" s="58" customFormat="1" ht="14.25" outlineLevel="1">
      <c r="A44" s="91"/>
      <c r="B44" s="91"/>
      <c r="C44" s="91"/>
      <c r="D44" s="91"/>
      <c r="E44" s="91"/>
      <c r="F44" s="91"/>
      <c r="G44" s="91"/>
      <c r="H44" s="91"/>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row>
    <row r="45" spans="1:39" s="58" customFormat="1" ht="14.25" outlineLevel="1">
      <c r="A45" s="91"/>
      <c r="B45" s="91" t="s">
        <v>36</v>
      </c>
      <c r="C45" s="91"/>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row>
    <row r="46" spans="1:39" s="58" customFormat="1" ht="14.25" outlineLevel="1">
      <c r="A46" s="91"/>
      <c r="B46" s="96" t="s">
        <v>37</v>
      </c>
      <c r="C46" s="91"/>
      <c r="D46" s="91"/>
      <c r="E46" s="91"/>
      <c r="F46" s="91"/>
      <c r="G46" s="91"/>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row>
    <row r="47" spans="1:39" s="58" customFormat="1" ht="14.25" outlineLevel="1">
      <c r="A47" s="91"/>
      <c r="B47" s="96" t="s">
        <v>38</v>
      </c>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row>
    <row r="48" spans="1:39" s="58" customFormat="1" ht="5.45" customHeight="1" outlineLevel="1">
      <c r="A48" s="91"/>
      <c r="B48" s="96"/>
      <c r="C48" s="91"/>
      <c r="D48" s="91"/>
      <c r="E48" s="91"/>
      <c r="F48" s="91"/>
      <c r="G48" s="91"/>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row>
    <row r="49" spans="2:2" s="58" customFormat="1" ht="14.25" outlineLevel="1">
      <c r="B49" s="96" t="s">
        <v>39</v>
      </c>
    </row>
    <row r="50" spans="2:2" s="58" customFormat="1" ht="14.25" outlineLevel="1">
      <c r="B50" s="96" t="s">
        <v>40</v>
      </c>
    </row>
    <row r="51" spans="2:2" ht="3" customHeight="1" outlineLevel="1"/>
    <row r="52" spans="2:2" ht="15.6" outlineLevel="1">
      <c r="B52" s="96" t="s">
        <v>41</v>
      </c>
    </row>
    <row r="53" spans="2:2" ht="15.6">
      <c r="B53" s="96" t="s">
        <v>42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97A76-CF04-43B8-A3B0-FB78343B97A6}">
  <sheetPr codeName="Sheet1">
    <tabColor rgb="FF003A63"/>
    <outlinePr summaryBelow="0"/>
  </sheetPr>
  <dimension ref="A1:AL117"/>
  <sheetViews>
    <sheetView showGridLines="0" workbookViewId="0"/>
  </sheetViews>
  <sheetFormatPr defaultColWidth="8.85546875" defaultRowHeight="14.25" outlineLevelRow="1"/>
  <cols>
    <col min="1" max="2" width="1.7109375" style="23" customWidth="1"/>
    <col min="3" max="3" width="33.7109375" style="23" bestFit="1" customWidth="1"/>
    <col min="4" max="4" width="8.5703125" style="23" bestFit="1" customWidth="1"/>
    <col min="5" max="5" width="3.5703125" style="23" customWidth="1"/>
    <col min="6" max="6" width="11.7109375" style="23" bestFit="1" customWidth="1"/>
    <col min="7" max="11" width="9" style="23" bestFit="1" customWidth="1"/>
    <col min="12" max="12" width="10.85546875" style="23" bestFit="1" customWidth="1"/>
    <col min="13" max="24" width="9" style="23" bestFit="1" customWidth="1"/>
    <col min="25" max="36" width="9.140625" style="23" bestFit="1" customWidth="1"/>
    <col min="37" max="16384" width="8.85546875" style="23"/>
  </cols>
  <sheetData>
    <row r="1" spans="1:38" ht="10.9" customHeight="1">
      <c r="A1" s="91"/>
      <c r="B1" s="91"/>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row>
    <row r="2" spans="1:38">
      <c r="A2" s="6"/>
      <c r="B2" s="6" t="s">
        <v>43</v>
      </c>
      <c r="C2" s="6"/>
      <c r="D2" s="6"/>
      <c r="E2" s="6"/>
      <c r="F2" s="6"/>
      <c r="G2" s="8"/>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row>
    <row r="3" spans="1:38" outlineLevel="1">
      <c r="A3" s="91"/>
      <c r="B3" s="91"/>
      <c r="C3" s="91" t="s">
        <v>44</v>
      </c>
      <c r="D3" s="22"/>
      <c r="E3" s="91"/>
      <c r="F3" s="13">
        <v>2025</v>
      </c>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c r="AK3" s="91"/>
      <c r="AL3" s="91"/>
    </row>
    <row r="4" spans="1:38" outlineLevel="1">
      <c r="A4" s="91"/>
      <c r="B4" s="91"/>
      <c r="C4" s="91" t="s">
        <v>45</v>
      </c>
      <c r="D4" s="22"/>
      <c r="E4" s="91"/>
      <c r="F4" s="90">
        <f>F3-1</f>
        <v>2024</v>
      </c>
      <c r="G4" s="91"/>
      <c r="H4" s="91"/>
      <c r="I4" s="91"/>
      <c r="J4" s="91"/>
      <c r="K4" s="91"/>
      <c r="L4" s="91"/>
      <c r="M4" s="91"/>
      <c r="N4" s="91"/>
      <c r="O4" s="91"/>
      <c r="P4" s="91"/>
      <c r="Q4" s="91"/>
      <c r="R4" s="91"/>
      <c r="S4" s="91"/>
      <c r="T4" s="91"/>
      <c r="U4" s="91"/>
      <c r="V4" s="91"/>
      <c r="W4" s="91"/>
      <c r="X4" s="91"/>
      <c r="Y4" s="91"/>
      <c r="Z4" s="91"/>
      <c r="AA4" s="91"/>
      <c r="AB4" s="91"/>
      <c r="AC4" s="91"/>
      <c r="AD4" s="91"/>
      <c r="AE4" s="91"/>
      <c r="AF4" s="91"/>
      <c r="AG4" s="91"/>
      <c r="AH4" s="91"/>
      <c r="AI4" s="91"/>
      <c r="AJ4" s="91"/>
      <c r="AK4" s="91"/>
      <c r="AL4" s="91"/>
    </row>
    <row r="5" spans="1:38" outlineLevel="1">
      <c r="A5" s="91"/>
      <c r="B5" s="91"/>
      <c r="C5" s="91" t="s">
        <v>46</v>
      </c>
      <c r="D5" s="22" t="s">
        <v>47</v>
      </c>
      <c r="E5" s="91"/>
      <c r="F5" s="13">
        <v>20</v>
      </c>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row>
    <row r="6" spans="1:38" outlineLevel="1">
      <c r="A6" s="91"/>
      <c r="B6" s="91"/>
      <c r="C6" s="91" t="s">
        <v>48</v>
      </c>
      <c r="D6" s="22" t="s">
        <v>47</v>
      </c>
      <c r="E6" s="91"/>
      <c r="F6" s="13">
        <v>20</v>
      </c>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row>
    <row r="7" spans="1:38" outlineLevel="1">
      <c r="A7" s="91"/>
      <c r="B7" s="91"/>
      <c r="C7" s="91" t="s">
        <v>49</v>
      </c>
      <c r="D7" s="22" t="s">
        <v>50</v>
      </c>
      <c r="E7" s="91"/>
      <c r="F7" s="14">
        <v>0.15</v>
      </c>
      <c r="G7" s="91"/>
      <c r="H7" s="91"/>
      <c r="I7" s="91"/>
      <c r="J7" s="91"/>
      <c r="K7" s="91"/>
      <c r="L7" s="91"/>
      <c r="M7" s="91"/>
      <c r="N7" s="91"/>
      <c r="O7" s="91"/>
      <c r="P7" s="91"/>
      <c r="Q7" s="91"/>
      <c r="R7" s="91"/>
      <c r="S7" s="91"/>
      <c r="T7" s="91"/>
      <c r="U7" s="91"/>
      <c r="V7" s="91"/>
      <c r="W7" s="91"/>
      <c r="X7" s="91"/>
      <c r="Y7" s="91"/>
      <c r="Z7" s="91"/>
      <c r="AA7" s="91"/>
      <c r="AB7" s="91"/>
      <c r="AC7" s="91"/>
      <c r="AD7" s="91"/>
      <c r="AE7" s="91"/>
      <c r="AF7" s="91"/>
      <c r="AG7" s="91"/>
      <c r="AH7" s="91"/>
      <c r="AI7" s="91"/>
      <c r="AJ7" s="91"/>
      <c r="AK7" s="91"/>
      <c r="AL7" s="91"/>
    </row>
    <row r="8" spans="1:38">
      <c r="A8" s="91"/>
      <c r="B8" s="91"/>
      <c r="C8" s="91"/>
      <c r="D8" s="22"/>
      <c r="E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1"/>
      <c r="AJ8" s="91"/>
      <c r="AK8" s="91"/>
      <c r="AL8" s="91"/>
    </row>
    <row r="9" spans="1:38">
      <c r="A9" s="6"/>
      <c r="B9" s="6" t="s">
        <v>51</v>
      </c>
      <c r="C9" s="6"/>
      <c r="D9" s="6"/>
      <c r="E9" s="6"/>
      <c r="F9" s="6"/>
      <c r="G9" s="8"/>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row>
    <row r="10" spans="1:38" outlineLevel="1">
      <c r="A10" s="91"/>
      <c r="B10" s="91"/>
      <c r="C10" s="2" t="s">
        <v>52</v>
      </c>
      <c r="D10" s="22"/>
      <c r="E10" s="22"/>
      <c r="F10" s="22"/>
      <c r="G10" s="22"/>
      <c r="H10" s="22"/>
      <c r="I10" s="22"/>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row>
    <row r="11" spans="1:38" outlineLevel="1">
      <c r="A11" s="91"/>
      <c r="B11" s="91"/>
      <c r="C11" s="91" t="s">
        <v>53</v>
      </c>
      <c r="D11" s="22" t="s">
        <v>54</v>
      </c>
      <c r="E11" s="91"/>
      <c r="F11" s="15">
        <v>6000000</v>
      </c>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row>
    <row r="12" spans="1:38" outlineLevel="1">
      <c r="A12" s="91"/>
      <c r="B12" s="91"/>
      <c r="C12" s="91" t="s">
        <v>55</v>
      </c>
      <c r="D12" s="22" t="s">
        <v>54</v>
      </c>
      <c r="E12" s="91"/>
      <c r="F12" s="15">
        <v>1000000</v>
      </c>
      <c r="G12" s="91"/>
      <c r="H12" s="91"/>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91"/>
      <c r="AL12" s="91"/>
    </row>
    <row r="13" spans="1:38" ht="6.6" customHeight="1" outlineLevel="1">
      <c r="A13" s="91"/>
      <c r="B13" s="91"/>
      <c r="C13" s="91"/>
      <c r="D13" s="22"/>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row>
    <row r="14" spans="1:38" outlineLevel="1">
      <c r="A14" s="91"/>
      <c r="B14" s="91"/>
      <c r="C14" s="2" t="s">
        <v>56</v>
      </c>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row>
    <row r="15" spans="1:38" outlineLevel="1">
      <c r="A15" s="91"/>
      <c r="B15" s="91"/>
      <c r="C15" s="91" t="s">
        <v>53</v>
      </c>
      <c r="D15" s="22" t="s">
        <v>54</v>
      </c>
      <c r="E15" s="91"/>
      <c r="F15" s="15">
        <v>6000000</v>
      </c>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row>
    <row r="16" spans="1:38" outlineLevel="1">
      <c r="A16" s="91"/>
      <c r="B16" s="91"/>
      <c r="C16" s="91" t="s">
        <v>55</v>
      </c>
      <c r="D16" s="22" t="s">
        <v>54</v>
      </c>
      <c r="E16" s="91"/>
      <c r="F16" s="15">
        <v>1000000</v>
      </c>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row>
    <row r="17" spans="1:38">
      <c r="A17" s="91"/>
      <c r="B17" s="91"/>
      <c r="C17" s="91"/>
      <c r="D17" s="22"/>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row>
    <row r="18" spans="1:38">
      <c r="A18" s="6"/>
      <c r="B18" s="6" t="s">
        <v>57</v>
      </c>
      <c r="C18" s="6"/>
      <c r="D18" s="6"/>
      <c r="E18" s="6"/>
      <c r="F18" s="6"/>
      <c r="G18" s="8"/>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row>
    <row r="19" spans="1:38" outlineLevel="1">
      <c r="A19" s="91"/>
      <c r="B19" s="91"/>
      <c r="C19" s="91" t="s">
        <v>58</v>
      </c>
      <c r="D19" s="22" t="s">
        <v>59</v>
      </c>
      <c r="E19" s="91"/>
      <c r="F19" s="15">
        <v>1500</v>
      </c>
      <c r="G19" s="91"/>
      <c r="H19" s="91"/>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c r="AJ19" s="91"/>
      <c r="AK19" s="91"/>
      <c r="AL19" s="91"/>
    </row>
    <row r="20" spans="1:38" outlineLevel="1">
      <c r="A20" s="91"/>
      <c r="B20" s="91"/>
      <c r="C20" s="91" t="s">
        <v>60</v>
      </c>
      <c r="D20" s="22" t="s">
        <v>61</v>
      </c>
      <c r="E20" s="91"/>
      <c r="F20" s="19">
        <v>7.4999999999999997E-2</v>
      </c>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row>
    <row r="21" spans="1:38" outlineLevel="1">
      <c r="A21" s="91"/>
      <c r="B21" s="91"/>
      <c r="C21" s="91" t="s">
        <v>62</v>
      </c>
      <c r="D21" s="22" t="s">
        <v>61</v>
      </c>
      <c r="E21" s="91"/>
      <c r="F21" s="18">
        <v>0.3</v>
      </c>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row>
    <row r="22" spans="1:38" outlineLevel="1">
      <c r="A22" s="91"/>
      <c r="B22" s="91"/>
      <c r="C22" s="91" t="s">
        <v>63</v>
      </c>
      <c r="D22" s="22" t="s">
        <v>61</v>
      </c>
      <c r="E22" s="91"/>
      <c r="F22" s="14">
        <v>0.12</v>
      </c>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row>
    <row r="23" spans="1:38">
      <c r="A23" s="91"/>
      <c r="B23" s="91"/>
      <c r="C23" s="91"/>
      <c r="D23" s="91"/>
      <c r="E23" s="91"/>
      <c r="F23" s="97"/>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row>
    <row r="24" spans="1:38">
      <c r="A24" s="6"/>
      <c r="B24" s="6" t="s">
        <v>64</v>
      </c>
      <c r="C24" s="6"/>
      <c r="D24" s="6"/>
      <c r="E24" s="6"/>
      <c r="F24" s="6"/>
      <c r="G24" s="8"/>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row>
    <row r="25" spans="1:38" outlineLevel="1">
      <c r="A25" s="91"/>
      <c r="B25" s="91"/>
      <c r="C25" s="2" t="s">
        <v>65</v>
      </c>
      <c r="D25" s="22"/>
      <c r="E25" s="91"/>
      <c r="F25" s="91"/>
      <c r="G25" s="91"/>
      <c r="H25" s="91"/>
      <c r="I25" s="91"/>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91"/>
    </row>
    <row r="26" spans="1:38" outlineLevel="1">
      <c r="A26" s="91"/>
      <c r="B26" s="91"/>
      <c r="C26" s="91" t="s">
        <v>66</v>
      </c>
      <c r="D26" s="22" t="s">
        <v>67</v>
      </c>
      <c r="E26" s="91"/>
      <c r="F26" s="16">
        <v>235.00849000637407</v>
      </c>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row>
    <row r="27" spans="1:38" outlineLevel="1">
      <c r="A27" s="91"/>
      <c r="B27" s="91"/>
      <c r="C27" s="91" t="s">
        <v>66</v>
      </c>
      <c r="D27" s="22" t="s">
        <v>68</v>
      </c>
      <c r="E27" s="91"/>
      <c r="F27" s="60">
        <f>REG_Tariff/F19</f>
        <v>0.15667232667091605</v>
      </c>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1"/>
      <c r="AK27" s="91"/>
      <c r="AL27" s="91"/>
    </row>
    <row r="28" spans="1:38" collapsed="1">
      <c r="A28" s="91"/>
      <c r="B28" s="91"/>
      <c r="C28" s="91"/>
      <c r="D28" s="91"/>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row>
    <row r="29" spans="1:38">
      <c r="A29" s="6"/>
      <c r="B29" s="6" t="s">
        <v>69</v>
      </c>
      <c r="C29" s="6"/>
      <c r="D29" s="6"/>
      <c r="E29" s="6"/>
      <c r="F29" s="6"/>
      <c r="G29" s="8"/>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row>
    <row r="30" spans="1:38" ht="4.9000000000000004" customHeight="1" outlineLevel="1">
      <c r="A30" s="91"/>
      <c r="B30" s="91"/>
      <c r="C30" s="4"/>
      <c r="D30" s="91"/>
      <c r="E30" s="91"/>
      <c r="F30" s="97"/>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row>
    <row r="31" spans="1:38" outlineLevel="1">
      <c r="A31" s="91"/>
      <c r="B31" s="91"/>
      <c r="C31" s="2" t="s">
        <v>70</v>
      </c>
      <c r="D31" s="41" t="s">
        <v>71</v>
      </c>
      <c r="E31" s="2"/>
      <c r="F31" s="42">
        <f>F79</f>
        <v>3725000</v>
      </c>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row>
    <row r="32" spans="1:38" ht="3" customHeight="1" outlineLevel="1">
      <c r="A32" s="91"/>
      <c r="B32" s="91"/>
      <c r="C32" s="91"/>
      <c r="D32" s="91"/>
      <c r="E32" s="91"/>
      <c r="F32" s="97"/>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91"/>
    </row>
    <row r="33" spans="3:12" outlineLevel="1">
      <c r="C33" s="4" t="s">
        <v>72</v>
      </c>
      <c r="D33" s="91"/>
      <c r="E33" s="91"/>
      <c r="F33" s="97"/>
      <c r="G33" s="91"/>
      <c r="H33" s="91"/>
      <c r="I33" s="91"/>
      <c r="J33" s="91"/>
      <c r="K33" s="91"/>
      <c r="L33" s="91"/>
    </row>
    <row r="34" spans="3:12" outlineLevel="1">
      <c r="C34" s="96" t="s">
        <v>73</v>
      </c>
      <c r="D34" s="22" t="s">
        <v>61</v>
      </c>
      <c r="E34" s="91"/>
      <c r="F34" s="18">
        <v>0.2</v>
      </c>
      <c r="G34" s="91"/>
      <c r="H34" s="91"/>
      <c r="I34" s="91"/>
      <c r="J34" s="91"/>
      <c r="K34" s="91"/>
      <c r="L34" s="91"/>
    </row>
    <row r="35" spans="3:12" outlineLevel="1">
      <c r="C35" s="96" t="s">
        <v>74</v>
      </c>
      <c r="D35" s="22" t="s">
        <v>71</v>
      </c>
      <c r="E35" s="91"/>
      <c r="F35" s="61">
        <f>F34*F31</f>
        <v>745000</v>
      </c>
      <c r="G35" s="91"/>
      <c r="H35" s="91"/>
      <c r="I35" s="91"/>
      <c r="J35" s="91"/>
      <c r="K35" s="91"/>
      <c r="L35" s="91"/>
    </row>
    <row r="36" spans="3:12" outlineLevel="1">
      <c r="C36" s="96" t="s">
        <v>75</v>
      </c>
      <c r="D36" s="22" t="s">
        <v>47</v>
      </c>
      <c r="E36" s="91"/>
      <c r="F36" s="17">
        <v>1</v>
      </c>
      <c r="G36" s="91"/>
      <c r="H36" s="91"/>
      <c r="I36" s="91"/>
      <c r="J36" s="91"/>
      <c r="K36" s="91"/>
      <c r="L36" s="95"/>
    </row>
    <row r="37" spans="3:12" outlineLevel="1">
      <c r="C37" s="96" t="s">
        <v>76</v>
      </c>
      <c r="D37" s="22" t="s">
        <v>47</v>
      </c>
      <c r="E37" s="91"/>
      <c r="F37" s="16">
        <v>10</v>
      </c>
      <c r="G37" s="91"/>
      <c r="H37" s="91"/>
      <c r="I37" s="98"/>
      <c r="J37" s="91"/>
      <c r="K37" s="91"/>
      <c r="L37" s="91"/>
    </row>
    <row r="38" spans="3:12" outlineLevel="1">
      <c r="C38" s="99" t="s">
        <v>77</v>
      </c>
      <c r="D38" s="22" t="s">
        <v>61</v>
      </c>
      <c r="E38" s="97"/>
      <c r="F38" s="18">
        <v>0.05</v>
      </c>
      <c r="G38" s="91"/>
      <c r="H38" s="91"/>
      <c r="I38" s="91"/>
      <c r="J38" s="91"/>
      <c r="K38" s="91"/>
      <c r="L38" s="91"/>
    </row>
    <row r="39" spans="3:12" outlineLevel="1">
      <c r="C39" s="96" t="s">
        <v>78</v>
      </c>
      <c r="D39" s="22" t="s">
        <v>79</v>
      </c>
      <c r="E39" s="91"/>
      <c r="F39" s="17">
        <v>2024</v>
      </c>
      <c r="G39" s="91"/>
      <c r="H39" s="91"/>
      <c r="I39" s="91"/>
      <c r="J39" s="91"/>
      <c r="K39" s="91"/>
      <c r="L39" s="91"/>
    </row>
    <row r="40" spans="3:12" outlineLevel="1">
      <c r="C40" s="91"/>
      <c r="D40" s="22"/>
      <c r="E40" s="91"/>
      <c r="F40" s="91"/>
      <c r="G40" s="91"/>
      <c r="H40" s="91"/>
      <c r="I40" s="91"/>
      <c r="J40" s="91"/>
      <c r="K40" s="91"/>
      <c r="L40" s="91"/>
    </row>
    <row r="41" spans="3:12" outlineLevel="1">
      <c r="C41" s="4" t="s">
        <v>80</v>
      </c>
      <c r="D41" s="22"/>
      <c r="E41" s="91"/>
      <c r="F41" s="97"/>
      <c r="G41" s="91"/>
      <c r="H41" s="91"/>
      <c r="I41" s="91"/>
      <c r="J41" s="91"/>
      <c r="K41" s="91"/>
      <c r="L41" s="91"/>
    </row>
    <row r="42" spans="3:12" outlineLevel="1">
      <c r="C42" s="96" t="s">
        <v>73</v>
      </c>
      <c r="D42" s="22" t="s">
        <v>61</v>
      </c>
      <c r="E42" s="91"/>
      <c r="F42" s="18"/>
      <c r="G42" s="91"/>
      <c r="H42" s="91"/>
      <c r="I42" s="91"/>
      <c r="J42" s="91"/>
      <c r="K42" s="91"/>
      <c r="L42" s="91"/>
    </row>
    <row r="43" spans="3:12" outlineLevel="1">
      <c r="C43" s="96" t="s">
        <v>74</v>
      </c>
      <c r="D43" s="22" t="s">
        <v>71</v>
      </c>
      <c r="E43" s="91"/>
      <c r="F43" s="61">
        <f>F42*F31</f>
        <v>0</v>
      </c>
      <c r="G43" s="91"/>
      <c r="H43" s="91"/>
      <c r="I43" s="91"/>
      <c r="J43" s="91"/>
      <c r="K43" s="91"/>
      <c r="L43" s="91"/>
    </row>
    <row r="44" spans="3:12" outlineLevel="1">
      <c r="C44" s="96" t="s">
        <v>75</v>
      </c>
      <c r="D44" s="22" t="s">
        <v>47</v>
      </c>
      <c r="E44" s="91"/>
      <c r="F44" s="17"/>
      <c r="G44" s="91"/>
      <c r="H44" s="91"/>
      <c r="I44" s="91"/>
      <c r="J44" s="91"/>
      <c r="K44" s="91"/>
      <c r="L44" s="91"/>
    </row>
    <row r="45" spans="3:12" outlineLevel="1">
      <c r="C45" s="96" t="s">
        <v>76</v>
      </c>
      <c r="D45" s="22" t="s">
        <v>47</v>
      </c>
      <c r="E45" s="91"/>
      <c r="F45" s="16"/>
      <c r="G45" s="91"/>
      <c r="H45" s="91"/>
      <c r="I45" s="91"/>
      <c r="J45" s="91"/>
      <c r="K45" s="91"/>
      <c r="L45" s="91"/>
    </row>
    <row r="46" spans="3:12" outlineLevel="1">
      <c r="C46" s="99" t="s">
        <v>77</v>
      </c>
      <c r="D46" s="22" t="s">
        <v>61</v>
      </c>
      <c r="E46" s="97"/>
      <c r="F46" s="18"/>
      <c r="G46" s="91"/>
      <c r="H46" s="91"/>
      <c r="I46" s="91"/>
      <c r="J46" s="91"/>
      <c r="K46" s="91"/>
      <c r="L46" s="91"/>
    </row>
    <row r="47" spans="3:12" outlineLevel="1">
      <c r="C47" s="96" t="s">
        <v>78</v>
      </c>
      <c r="D47" s="22" t="s">
        <v>79</v>
      </c>
      <c r="E47" s="91"/>
      <c r="F47" s="17"/>
      <c r="G47" s="91"/>
      <c r="H47" s="91"/>
      <c r="I47" s="91"/>
      <c r="J47" s="91"/>
      <c r="K47" s="91"/>
      <c r="L47" s="91"/>
    </row>
    <row r="48" spans="3:12" outlineLevel="1">
      <c r="C48" s="91"/>
      <c r="D48" s="91"/>
      <c r="E48" s="91"/>
      <c r="F48" s="91"/>
      <c r="G48" s="91"/>
      <c r="H48" s="91"/>
      <c r="I48" s="91"/>
      <c r="J48" s="91"/>
      <c r="K48" s="91"/>
      <c r="L48" s="91"/>
    </row>
    <row r="49" spans="3:10" outlineLevel="1">
      <c r="C49" s="2" t="s">
        <v>81</v>
      </c>
      <c r="D49" s="91"/>
      <c r="E49" s="91"/>
      <c r="F49" s="91"/>
      <c r="G49" s="91"/>
      <c r="H49" s="91"/>
      <c r="I49" s="91"/>
      <c r="J49" s="91"/>
    </row>
    <row r="50" spans="3:10" s="58" customFormat="1" outlineLevel="1">
      <c r="C50" s="96" t="s">
        <v>82</v>
      </c>
      <c r="D50" s="22" t="s">
        <v>61</v>
      </c>
      <c r="E50" s="2"/>
      <c r="F50" s="18">
        <v>0.1</v>
      </c>
      <c r="G50" s="91"/>
      <c r="H50" s="91"/>
      <c r="I50" s="91"/>
      <c r="J50" s="91"/>
    </row>
    <row r="51" spans="3:10" s="58" customFormat="1" outlineLevel="1">
      <c r="C51" s="96" t="s">
        <v>83</v>
      </c>
      <c r="D51" s="22" t="s">
        <v>61</v>
      </c>
      <c r="E51" s="2"/>
      <c r="F51" s="18"/>
      <c r="G51" s="91"/>
      <c r="H51" s="91"/>
      <c r="I51" s="91"/>
      <c r="J51" s="91"/>
    </row>
    <row r="52" spans="3:10" s="58" customFormat="1" outlineLevel="1">
      <c r="C52" s="96" t="s">
        <v>84</v>
      </c>
      <c r="D52" s="22" t="s">
        <v>61</v>
      </c>
      <c r="E52" s="2"/>
      <c r="F52" s="18"/>
      <c r="G52" s="91"/>
      <c r="H52" s="91"/>
      <c r="I52" s="91"/>
      <c r="J52" s="91"/>
    </row>
    <row r="53" spans="3:10" customFormat="1" ht="3.6" customHeight="1" outlineLevel="1"/>
    <row r="54" spans="3:10" outlineLevel="1">
      <c r="C54" s="96" t="s">
        <v>85</v>
      </c>
      <c r="D54" s="22" t="s">
        <v>71</v>
      </c>
      <c r="E54" s="91"/>
      <c r="F54" s="98">
        <f>F50*$F$31</f>
        <v>372500</v>
      </c>
      <c r="G54" s="91"/>
      <c r="H54" s="98"/>
      <c r="I54" s="91"/>
      <c r="J54" s="97"/>
    </row>
    <row r="55" spans="3:10" outlineLevel="1">
      <c r="C55" s="96" t="s">
        <v>86</v>
      </c>
      <c r="D55" s="22" t="s">
        <v>71</v>
      </c>
      <c r="E55" s="91"/>
      <c r="F55" s="98">
        <f t="shared" ref="F55:F56" si="0">F51*$F$31</f>
        <v>0</v>
      </c>
      <c r="G55" s="91"/>
      <c r="H55" s="91"/>
      <c r="I55" s="91"/>
      <c r="J55" s="91"/>
    </row>
    <row r="56" spans="3:10" outlineLevel="1">
      <c r="C56" s="96" t="s">
        <v>87</v>
      </c>
      <c r="D56" s="22" t="s">
        <v>71</v>
      </c>
      <c r="E56" s="91"/>
      <c r="F56" s="98">
        <f t="shared" si="0"/>
        <v>0</v>
      </c>
      <c r="G56" s="91"/>
      <c r="H56" s="91"/>
      <c r="I56" s="91"/>
      <c r="J56" s="91"/>
    </row>
    <row r="57" spans="3:10" outlineLevel="1">
      <c r="C57" s="62" t="s">
        <v>88</v>
      </c>
      <c r="D57" s="49" t="s">
        <v>71</v>
      </c>
      <c r="E57" s="48"/>
      <c r="F57" s="50">
        <f>SUM(F54:F56)</f>
        <v>372500</v>
      </c>
      <c r="G57" s="91"/>
      <c r="H57" s="91"/>
      <c r="I57" s="91"/>
      <c r="J57" s="91"/>
    </row>
    <row r="58" spans="3:10" outlineLevel="1">
      <c r="C58" s="96"/>
      <c r="D58" s="91"/>
      <c r="E58" s="91"/>
      <c r="F58" s="95"/>
      <c r="G58" s="91"/>
      <c r="H58" s="91"/>
      <c r="I58" s="91"/>
      <c r="J58" s="91"/>
    </row>
    <row r="59" spans="3:10" outlineLevel="1">
      <c r="C59" s="2" t="s">
        <v>89</v>
      </c>
      <c r="D59" s="91"/>
      <c r="E59" s="91"/>
      <c r="F59" s="91"/>
      <c r="G59" s="91"/>
      <c r="H59" s="91"/>
      <c r="I59" s="91"/>
      <c r="J59" s="91"/>
    </row>
    <row r="60" spans="3:10" outlineLevel="1">
      <c r="C60" s="96" t="s">
        <v>85</v>
      </c>
      <c r="D60" s="22" t="s">
        <v>79</v>
      </c>
      <c r="E60" s="91"/>
      <c r="F60" s="17">
        <v>2024</v>
      </c>
      <c r="G60" s="91"/>
      <c r="H60" s="91"/>
      <c r="I60" s="91"/>
      <c r="J60" s="91"/>
    </row>
    <row r="61" spans="3:10" outlineLevel="1">
      <c r="C61" s="96" t="s">
        <v>86</v>
      </c>
      <c r="D61" s="22" t="s">
        <v>79</v>
      </c>
      <c r="E61" s="91"/>
      <c r="F61" s="17"/>
      <c r="G61" s="91"/>
      <c r="H61" s="91"/>
      <c r="I61" s="91"/>
      <c r="J61" s="91"/>
    </row>
    <row r="62" spans="3:10" outlineLevel="1">
      <c r="C62" s="96" t="s">
        <v>87</v>
      </c>
      <c r="D62" s="22" t="s">
        <v>79</v>
      </c>
      <c r="E62" s="91"/>
      <c r="F62" s="17"/>
      <c r="G62" s="91"/>
      <c r="H62" s="91"/>
      <c r="I62" s="91"/>
      <c r="J62" s="91"/>
    </row>
    <row r="63" spans="3:10" outlineLevel="1">
      <c r="C63" s="96"/>
      <c r="D63" s="22"/>
      <c r="E63" s="91"/>
      <c r="F63" s="43"/>
      <c r="G63" s="91"/>
      <c r="H63" s="91"/>
      <c r="I63" s="91"/>
      <c r="J63" s="91"/>
    </row>
    <row r="64" spans="3:10" outlineLevel="1">
      <c r="C64" s="2" t="s">
        <v>90</v>
      </c>
      <c r="D64" s="91"/>
      <c r="E64" s="91"/>
      <c r="F64" s="91"/>
      <c r="G64" s="91"/>
      <c r="H64" s="91"/>
      <c r="I64" s="91"/>
      <c r="J64" s="91"/>
    </row>
    <row r="65" spans="1:35" outlineLevel="1">
      <c r="A65" s="91"/>
      <c r="B65" s="91"/>
      <c r="C65" s="96" t="s">
        <v>91</v>
      </c>
      <c r="D65" s="22" t="s">
        <v>61</v>
      </c>
      <c r="E65" s="2"/>
      <c r="F65" s="63">
        <f>1-SUM(F34,F42,SUMIF(F60:F62,F4,F50:F52))</f>
        <v>0.7</v>
      </c>
      <c r="G65" s="91"/>
      <c r="H65" s="91"/>
      <c r="I65" s="91"/>
      <c r="J65" s="91"/>
      <c r="K65" s="91"/>
      <c r="L65" s="91"/>
      <c r="M65" s="91"/>
      <c r="N65" s="91"/>
      <c r="O65" s="91"/>
      <c r="P65" s="91"/>
      <c r="Q65" s="91"/>
      <c r="R65" s="91"/>
      <c r="S65" s="91"/>
      <c r="T65" s="91"/>
      <c r="U65" s="91"/>
      <c r="V65" s="91"/>
      <c r="W65" s="91"/>
      <c r="X65" s="91"/>
      <c r="Y65" s="91"/>
      <c r="Z65" s="91"/>
      <c r="AA65" s="91"/>
      <c r="AB65" s="91"/>
      <c r="AC65" s="91"/>
      <c r="AD65" s="91"/>
      <c r="AE65" s="91"/>
      <c r="AF65" s="91"/>
      <c r="AG65" s="91"/>
      <c r="AH65" s="91"/>
      <c r="AI65" s="91"/>
    </row>
    <row r="66" spans="1:35" outlineLevel="1">
      <c r="A66" s="91"/>
      <c r="B66" s="91"/>
      <c r="C66" s="96" t="s">
        <v>92</v>
      </c>
      <c r="D66" s="41" t="s">
        <v>71</v>
      </c>
      <c r="E66" s="2"/>
      <c r="F66" s="44">
        <f>F65*F31</f>
        <v>2607500</v>
      </c>
      <c r="G66" s="91"/>
      <c r="H66" s="91"/>
      <c r="I66" s="91"/>
      <c r="J66" s="91"/>
      <c r="K66" s="91"/>
      <c r="L66" s="91"/>
      <c r="M66" s="91"/>
      <c r="N66" s="91"/>
      <c r="O66" s="91"/>
      <c r="P66" s="91"/>
      <c r="Q66" s="91"/>
      <c r="R66" s="91"/>
      <c r="S66" s="91"/>
      <c r="T66" s="91"/>
      <c r="U66" s="91"/>
      <c r="V66" s="91"/>
      <c r="W66" s="91"/>
      <c r="X66" s="91"/>
      <c r="Y66" s="91"/>
      <c r="Z66" s="91"/>
      <c r="AA66" s="91"/>
      <c r="AB66" s="91"/>
      <c r="AC66" s="91"/>
      <c r="AD66" s="91"/>
      <c r="AE66" s="91"/>
      <c r="AF66" s="91"/>
      <c r="AG66" s="91"/>
      <c r="AH66" s="91"/>
      <c r="AI66" s="91"/>
    </row>
    <row r="67" spans="1:35" collapsed="1">
      <c r="A67" s="91"/>
      <c r="B67" s="91"/>
      <c r="C67" s="91"/>
      <c r="D67" s="91"/>
      <c r="E67" s="91"/>
      <c r="F67" s="91"/>
      <c r="G67" s="91"/>
      <c r="H67" s="91"/>
      <c r="I67" s="91"/>
      <c r="J67" s="91"/>
      <c r="K67" s="91"/>
      <c r="L67" s="91"/>
      <c r="M67" s="91"/>
      <c r="N67" s="91"/>
      <c r="O67" s="91"/>
      <c r="P67" s="91"/>
      <c r="Q67" s="91"/>
      <c r="R67" s="91"/>
      <c r="S67" s="91"/>
      <c r="T67" s="91"/>
      <c r="U67" s="91"/>
      <c r="V67" s="91"/>
      <c r="W67" s="91"/>
      <c r="X67" s="91"/>
      <c r="Y67" s="91"/>
      <c r="Z67" s="91"/>
      <c r="AA67" s="91"/>
      <c r="AB67" s="91"/>
      <c r="AC67" s="91"/>
      <c r="AD67" s="91"/>
      <c r="AE67" s="91"/>
      <c r="AF67" s="91"/>
      <c r="AG67" s="91"/>
      <c r="AH67" s="91"/>
      <c r="AI67" s="91"/>
    </row>
    <row r="68" spans="1:35">
      <c r="A68" s="6"/>
      <c r="B68" s="6" t="s">
        <v>93</v>
      </c>
      <c r="C68" s="6"/>
      <c r="D68" s="6"/>
      <c r="E68" s="6"/>
      <c r="F68" s="6"/>
      <c r="G68" s="8"/>
      <c r="H68" s="8"/>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row>
    <row r="69" spans="1:35" outlineLevel="1">
      <c r="A69" s="91"/>
      <c r="B69" s="91"/>
      <c r="C69" s="2" t="s">
        <v>94</v>
      </c>
      <c r="D69" s="91"/>
      <c r="E69" s="91"/>
      <c r="F69" s="91"/>
      <c r="G69" s="91"/>
      <c r="H69" s="91"/>
      <c r="I69" s="91"/>
      <c r="J69" s="91"/>
      <c r="K69" s="91"/>
      <c r="L69" s="91"/>
      <c r="M69" s="91"/>
      <c r="N69" s="91"/>
      <c r="O69" s="91"/>
      <c r="P69" s="91"/>
      <c r="Q69" s="91"/>
      <c r="R69" s="91"/>
      <c r="S69" s="91"/>
      <c r="T69" s="91"/>
      <c r="U69" s="91"/>
      <c r="V69" s="91"/>
      <c r="W69" s="91"/>
      <c r="X69" s="91"/>
      <c r="Y69" s="91"/>
      <c r="Z69" s="91"/>
      <c r="AA69" s="91"/>
      <c r="AB69" s="91"/>
      <c r="AC69" s="91"/>
      <c r="AD69" s="91"/>
      <c r="AE69" s="91"/>
      <c r="AF69" s="91"/>
      <c r="AG69" s="91"/>
      <c r="AH69" s="91"/>
      <c r="AI69" s="91"/>
    </row>
    <row r="70" spans="1:35" outlineLevel="1">
      <c r="A70" s="91"/>
      <c r="B70" s="91"/>
      <c r="C70" s="96" t="s">
        <v>95</v>
      </c>
      <c r="D70" s="22" t="s">
        <v>71</v>
      </c>
      <c r="E70" s="91"/>
      <c r="F70" s="24">
        <f>'CAPEX Breakdown'!E4</f>
        <v>780000</v>
      </c>
      <c r="G70" s="91"/>
      <c r="H70" s="91"/>
      <c r="I70" s="91"/>
      <c r="J70" s="91"/>
      <c r="K70" s="91"/>
      <c r="L70" s="91"/>
      <c r="M70" s="91"/>
      <c r="N70" s="91"/>
      <c r="O70" s="91"/>
      <c r="P70" s="91"/>
      <c r="Q70" s="91"/>
      <c r="R70" s="91"/>
      <c r="S70" s="91"/>
      <c r="T70" s="91"/>
      <c r="U70" s="91"/>
      <c r="V70" s="91"/>
      <c r="W70" s="91"/>
      <c r="X70" s="91"/>
      <c r="Y70" s="91"/>
      <c r="Z70" s="91"/>
      <c r="AA70" s="91"/>
      <c r="AB70" s="91"/>
      <c r="AC70" s="91"/>
      <c r="AD70" s="91"/>
      <c r="AE70" s="91"/>
      <c r="AF70" s="91"/>
      <c r="AG70" s="91"/>
      <c r="AH70" s="91"/>
      <c r="AI70" s="91"/>
    </row>
    <row r="71" spans="1:35" outlineLevel="1">
      <c r="A71" s="91"/>
      <c r="B71" s="91"/>
      <c r="C71" s="96" t="s">
        <v>96</v>
      </c>
      <c r="D71" s="22" t="s">
        <v>71</v>
      </c>
      <c r="E71" s="91"/>
      <c r="F71" s="24">
        <f>'CAPEX Breakdown'!E10</f>
        <v>650000</v>
      </c>
      <c r="G71" s="91"/>
      <c r="H71" s="91"/>
      <c r="I71" s="91"/>
      <c r="J71" s="91"/>
      <c r="K71" s="91"/>
      <c r="L71" s="91"/>
      <c r="M71" s="91"/>
      <c r="N71" s="91"/>
      <c r="O71" s="91"/>
      <c r="P71" s="91"/>
      <c r="Q71" s="91"/>
      <c r="R71" s="91"/>
      <c r="S71" s="91"/>
      <c r="T71" s="91"/>
      <c r="U71" s="91"/>
      <c r="V71" s="91"/>
      <c r="W71" s="91"/>
      <c r="X71" s="91"/>
      <c r="Y71" s="91"/>
      <c r="Z71" s="91"/>
      <c r="AA71" s="91"/>
      <c r="AB71" s="91"/>
      <c r="AC71" s="91"/>
      <c r="AD71" s="91"/>
      <c r="AE71" s="91"/>
      <c r="AF71" s="91"/>
      <c r="AG71" s="91"/>
      <c r="AH71" s="91"/>
      <c r="AI71" s="91"/>
    </row>
    <row r="72" spans="1:35" outlineLevel="1">
      <c r="A72" s="91"/>
      <c r="B72" s="91"/>
      <c r="C72" s="96" t="s">
        <v>97</v>
      </c>
      <c r="D72" s="22" t="s">
        <v>71</v>
      </c>
      <c r="E72" s="91"/>
      <c r="F72" s="24">
        <f>'CAPEX Breakdown'!E11</f>
        <v>200000</v>
      </c>
      <c r="G72" s="91"/>
      <c r="H72" s="91"/>
      <c r="I72" s="91"/>
      <c r="J72" s="91"/>
      <c r="K72" s="91"/>
      <c r="L72" s="91"/>
      <c r="M72" s="91"/>
      <c r="N72" s="91"/>
      <c r="O72" s="91"/>
      <c r="P72" s="91"/>
      <c r="Q72" s="91"/>
      <c r="R72" s="91"/>
      <c r="S72" s="91"/>
      <c r="T72" s="91"/>
      <c r="U72" s="91"/>
      <c r="V72" s="91"/>
      <c r="W72" s="91"/>
      <c r="X72" s="91"/>
      <c r="Y72" s="91"/>
      <c r="Z72" s="91"/>
      <c r="AA72" s="91"/>
      <c r="AB72" s="91"/>
      <c r="AC72" s="91"/>
      <c r="AD72" s="91"/>
      <c r="AE72" s="91"/>
      <c r="AF72" s="91"/>
      <c r="AG72" s="91"/>
      <c r="AH72" s="91"/>
      <c r="AI72" s="91"/>
    </row>
    <row r="73" spans="1:35" outlineLevel="1">
      <c r="A73" s="91"/>
      <c r="B73" s="91"/>
      <c r="C73" s="96" t="s">
        <v>98</v>
      </c>
      <c r="D73" s="22" t="s">
        <v>71</v>
      </c>
      <c r="E73" s="91"/>
      <c r="F73" s="24">
        <f>'CAPEX Breakdown'!E12</f>
        <v>600000</v>
      </c>
      <c r="G73" s="91"/>
      <c r="H73" s="91"/>
      <c r="I73" s="91"/>
      <c r="J73" s="91"/>
      <c r="K73" s="91"/>
      <c r="L73" s="91"/>
      <c r="M73" s="91"/>
      <c r="N73" s="91"/>
      <c r="O73" s="91"/>
      <c r="P73" s="91"/>
      <c r="Q73" s="91"/>
      <c r="R73" s="91"/>
      <c r="S73" s="91"/>
      <c r="T73" s="91"/>
      <c r="U73" s="91"/>
      <c r="V73" s="91"/>
      <c r="W73" s="91"/>
      <c r="X73" s="91"/>
      <c r="Y73" s="91"/>
      <c r="Z73" s="91"/>
      <c r="AA73" s="91"/>
      <c r="AB73" s="91"/>
      <c r="AC73" s="91"/>
      <c r="AD73" s="91"/>
      <c r="AE73" s="91"/>
      <c r="AF73" s="91"/>
      <c r="AG73" s="91"/>
      <c r="AH73" s="91"/>
      <c r="AI73" s="91"/>
    </row>
    <row r="74" spans="1:35" outlineLevel="1">
      <c r="A74" s="91"/>
      <c r="B74" s="91"/>
      <c r="C74" s="96" t="s">
        <v>99</v>
      </c>
      <c r="D74" s="22" t="s">
        <v>71</v>
      </c>
      <c r="E74" s="91"/>
      <c r="F74" s="24">
        <f>'CAPEX Breakdown'!E16</f>
        <v>1160000</v>
      </c>
      <c r="G74" s="91"/>
      <c r="H74" s="91"/>
      <c r="I74" s="91"/>
      <c r="J74" s="91"/>
      <c r="K74" s="91"/>
      <c r="L74" s="91"/>
      <c r="M74" s="91"/>
      <c r="N74" s="91"/>
      <c r="O74" s="91"/>
      <c r="P74" s="91"/>
      <c r="Q74" s="91"/>
      <c r="R74" s="91"/>
      <c r="S74" s="91"/>
      <c r="T74" s="91"/>
      <c r="U74" s="91"/>
      <c r="V74" s="91"/>
      <c r="W74" s="91"/>
      <c r="X74" s="91"/>
      <c r="Y74" s="91"/>
      <c r="Z74" s="91"/>
      <c r="AA74" s="91"/>
      <c r="AB74" s="91"/>
      <c r="AC74" s="91"/>
      <c r="AD74" s="91"/>
      <c r="AE74" s="91"/>
      <c r="AF74" s="91"/>
      <c r="AG74" s="91"/>
      <c r="AH74" s="91"/>
      <c r="AI74" s="91"/>
    </row>
    <row r="75" spans="1:35" outlineLevel="1">
      <c r="A75" s="91"/>
      <c r="B75" s="91"/>
      <c r="C75" s="96" t="s">
        <v>100</v>
      </c>
      <c r="D75" s="22" t="s">
        <v>71</v>
      </c>
      <c r="E75" s="91"/>
      <c r="F75" s="24">
        <f>'CAPEX Breakdown'!E23</f>
        <v>35000</v>
      </c>
      <c r="G75" s="91"/>
      <c r="H75" s="98"/>
      <c r="I75" s="91"/>
      <c r="J75" s="91"/>
      <c r="K75" s="91"/>
      <c r="L75" s="91"/>
      <c r="M75" s="91"/>
      <c r="N75" s="91"/>
      <c r="O75" s="91"/>
      <c r="P75" s="91"/>
      <c r="Q75" s="91"/>
      <c r="R75" s="91"/>
      <c r="S75" s="91"/>
      <c r="T75" s="91"/>
      <c r="U75" s="91"/>
      <c r="V75" s="91"/>
      <c r="W75" s="91"/>
      <c r="X75" s="91"/>
      <c r="Y75" s="91"/>
      <c r="Z75" s="91"/>
      <c r="AA75" s="91"/>
      <c r="AB75" s="91"/>
      <c r="AC75" s="91"/>
      <c r="AD75" s="91"/>
      <c r="AE75" s="91"/>
      <c r="AF75" s="91"/>
      <c r="AG75" s="91"/>
      <c r="AH75" s="91"/>
      <c r="AI75" s="91"/>
    </row>
    <row r="76" spans="1:35" outlineLevel="1">
      <c r="A76" s="91"/>
      <c r="B76" s="91"/>
      <c r="C76" s="96" t="s">
        <v>101</v>
      </c>
      <c r="D76" s="22" t="s">
        <v>71</v>
      </c>
      <c r="E76" s="91"/>
      <c r="F76" s="24">
        <f>'CAPEX Breakdown'!E36</f>
        <v>300000</v>
      </c>
      <c r="G76" s="91"/>
      <c r="H76" s="98"/>
      <c r="I76" s="91"/>
      <c r="J76" s="91"/>
      <c r="K76" s="91"/>
      <c r="L76" s="91"/>
      <c r="M76" s="91"/>
      <c r="N76" s="91"/>
      <c r="O76" s="91"/>
      <c r="P76" s="91"/>
      <c r="Q76" s="91"/>
      <c r="R76" s="91"/>
      <c r="S76" s="91"/>
      <c r="T76" s="91"/>
      <c r="U76" s="91"/>
      <c r="V76" s="91"/>
      <c r="W76" s="91"/>
      <c r="X76" s="91"/>
      <c r="Y76" s="91"/>
      <c r="Z76" s="91"/>
      <c r="AA76" s="91"/>
      <c r="AB76" s="91"/>
      <c r="AC76" s="91"/>
      <c r="AD76" s="91"/>
      <c r="AE76" s="91"/>
      <c r="AF76" s="91"/>
      <c r="AG76" s="91"/>
      <c r="AH76" s="91"/>
      <c r="AI76" s="91"/>
    </row>
    <row r="77" spans="1:35" outlineLevel="1">
      <c r="A77" s="91"/>
      <c r="B77" s="91"/>
      <c r="C77" s="96" t="s">
        <v>102</v>
      </c>
      <c r="D77" s="22" t="s">
        <v>71</v>
      </c>
      <c r="E77" s="91"/>
      <c r="F77" s="24">
        <f>'CAPEX Breakdown'!E45</f>
        <v>0</v>
      </c>
      <c r="G77" s="91"/>
      <c r="H77" s="98"/>
      <c r="I77" s="91"/>
      <c r="J77" s="91"/>
      <c r="K77" s="91"/>
      <c r="L77" s="91"/>
      <c r="M77" s="91"/>
      <c r="N77" s="91"/>
      <c r="O77" s="91"/>
      <c r="P77" s="91"/>
      <c r="Q77" s="91"/>
      <c r="R77" s="91"/>
      <c r="S77" s="91"/>
      <c r="T77" s="91"/>
      <c r="U77" s="91"/>
      <c r="V77" s="91"/>
      <c r="W77" s="91"/>
      <c r="X77" s="91"/>
      <c r="Y77" s="91"/>
      <c r="Z77" s="91"/>
      <c r="AA77" s="91"/>
      <c r="AB77" s="91"/>
      <c r="AC77" s="91"/>
      <c r="AD77" s="91"/>
      <c r="AE77" s="91"/>
      <c r="AF77" s="91"/>
      <c r="AG77" s="91"/>
      <c r="AH77" s="91"/>
      <c r="AI77" s="91"/>
    </row>
    <row r="78" spans="1:35" ht="15" outlineLevel="1" thickBot="1">
      <c r="A78" s="91"/>
      <c r="B78" s="91"/>
      <c r="C78" s="96" t="s">
        <v>103</v>
      </c>
      <c r="D78" s="22" t="s">
        <v>71</v>
      </c>
      <c r="E78" s="91"/>
      <c r="F78" s="34">
        <f>'CAPEX Breakdown'!E53</f>
        <v>0</v>
      </c>
      <c r="G78" s="91"/>
      <c r="H78" s="98"/>
      <c r="I78" s="91"/>
      <c r="J78" s="91"/>
      <c r="K78" s="91"/>
      <c r="L78" s="91"/>
      <c r="M78" s="91"/>
      <c r="N78" s="91"/>
      <c r="O78" s="91"/>
      <c r="P78" s="91"/>
      <c r="Q78" s="91"/>
      <c r="R78" s="91"/>
      <c r="S78" s="91"/>
      <c r="T78" s="91"/>
      <c r="U78" s="91"/>
      <c r="V78" s="91"/>
      <c r="W78" s="91"/>
      <c r="X78" s="91"/>
      <c r="Y78" s="91"/>
      <c r="Z78" s="91"/>
      <c r="AA78" s="91"/>
      <c r="AB78" s="91"/>
      <c r="AC78" s="91"/>
      <c r="AD78" s="91"/>
      <c r="AE78" s="91"/>
      <c r="AF78" s="91"/>
      <c r="AG78" s="91"/>
      <c r="AH78" s="91"/>
      <c r="AI78" s="91"/>
    </row>
    <row r="79" spans="1:35" outlineLevel="1">
      <c r="A79" s="91"/>
      <c r="B79" s="91"/>
      <c r="C79" s="100" t="s">
        <v>70</v>
      </c>
      <c r="D79" s="27" t="s">
        <v>71</v>
      </c>
      <c r="E79" s="101"/>
      <c r="F79" s="28">
        <f>SUM(F70:F78)</f>
        <v>3725000</v>
      </c>
      <c r="G79" s="91"/>
      <c r="H79" s="98"/>
      <c r="I79" s="91"/>
      <c r="J79" s="91"/>
      <c r="K79" s="91"/>
      <c r="L79" s="91"/>
      <c r="M79" s="91"/>
      <c r="N79" s="91"/>
      <c r="O79" s="91"/>
      <c r="P79" s="91"/>
      <c r="Q79" s="91"/>
      <c r="R79" s="91"/>
      <c r="S79" s="91"/>
      <c r="T79" s="91"/>
      <c r="U79" s="91"/>
      <c r="V79" s="91"/>
      <c r="W79" s="91"/>
      <c r="X79" s="91"/>
      <c r="Y79" s="91"/>
      <c r="Z79" s="91"/>
      <c r="AA79" s="91"/>
      <c r="AB79" s="91"/>
      <c r="AC79" s="91"/>
      <c r="AD79" s="91"/>
      <c r="AE79" s="91"/>
      <c r="AF79" s="91"/>
      <c r="AG79" s="91"/>
      <c r="AH79" s="91"/>
      <c r="AI79" s="91"/>
    </row>
    <row r="80" spans="1:35" outlineLevel="1">
      <c r="A80" s="91"/>
      <c r="B80" s="91"/>
      <c r="C80" s="96"/>
      <c r="D80" s="22"/>
      <c r="E80" s="91"/>
      <c r="F80" s="35"/>
      <c r="G80" s="91"/>
      <c r="H80" s="98"/>
      <c r="I80" s="91"/>
      <c r="J80" s="91"/>
      <c r="K80" s="91"/>
      <c r="L80" s="91"/>
      <c r="M80" s="91"/>
      <c r="N80" s="91"/>
      <c r="O80" s="91"/>
      <c r="P80" s="91"/>
      <c r="Q80" s="91"/>
      <c r="R80" s="91"/>
      <c r="S80" s="91"/>
      <c r="T80" s="91"/>
      <c r="U80" s="91"/>
      <c r="V80" s="91"/>
      <c r="W80" s="91"/>
      <c r="X80" s="91"/>
      <c r="Y80" s="91"/>
      <c r="Z80" s="91"/>
      <c r="AA80" s="91"/>
      <c r="AB80" s="91"/>
      <c r="AC80" s="91"/>
      <c r="AD80" s="91"/>
      <c r="AE80" s="91"/>
      <c r="AF80" s="91"/>
      <c r="AG80" s="91"/>
      <c r="AH80" s="91"/>
      <c r="AI80" s="91"/>
    </row>
    <row r="81" spans="3:8" outlineLevel="1">
      <c r="C81" s="2" t="s">
        <v>104</v>
      </c>
      <c r="D81" s="91"/>
      <c r="E81" s="91"/>
      <c r="F81" s="91"/>
      <c r="G81" s="91"/>
      <c r="H81" s="91"/>
    </row>
    <row r="82" spans="3:8" outlineLevel="1">
      <c r="C82" s="96" t="s">
        <v>95</v>
      </c>
      <c r="D82" s="22" t="s">
        <v>105</v>
      </c>
      <c r="E82" s="91"/>
      <c r="F82" s="26">
        <v>2800</v>
      </c>
      <c r="G82" s="91"/>
      <c r="H82" s="91"/>
    </row>
    <row r="83" spans="3:8" outlineLevel="1">
      <c r="C83" s="96" t="s">
        <v>106</v>
      </c>
      <c r="D83" s="22" t="s">
        <v>107</v>
      </c>
      <c r="E83" s="91"/>
      <c r="F83" s="26">
        <v>1700</v>
      </c>
      <c r="G83" s="91"/>
      <c r="H83" s="91"/>
    </row>
    <row r="84" spans="3:8" outlineLevel="1">
      <c r="C84" s="96" t="s">
        <v>97</v>
      </c>
      <c r="D84" s="22" t="s">
        <v>108</v>
      </c>
      <c r="E84" s="91"/>
      <c r="F84" s="26">
        <v>3200</v>
      </c>
      <c r="G84" s="91"/>
      <c r="H84" s="91"/>
    </row>
    <row r="85" spans="3:8" outlineLevel="1">
      <c r="C85" s="96" t="s">
        <v>98</v>
      </c>
      <c r="D85" s="22" t="s">
        <v>108</v>
      </c>
      <c r="E85" s="91"/>
      <c r="F85" s="26">
        <v>3000</v>
      </c>
      <c r="G85" s="91"/>
      <c r="H85" s="91"/>
    </row>
    <row r="86" spans="3:8" outlineLevel="1">
      <c r="C86" s="96" t="s">
        <v>109</v>
      </c>
      <c r="D86" s="22" t="s">
        <v>110</v>
      </c>
      <c r="E86" s="91"/>
      <c r="F86" s="26">
        <v>24000</v>
      </c>
      <c r="G86" s="91"/>
      <c r="H86" s="91"/>
    </row>
    <row r="87" spans="3:8" outlineLevel="1">
      <c r="C87" s="96" t="s">
        <v>101</v>
      </c>
      <c r="D87" s="22" t="s">
        <v>111</v>
      </c>
      <c r="E87" s="91"/>
      <c r="F87" s="26">
        <v>671</v>
      </c>
      <c r="G87" s="91"/>
      <c r="H87" s="91"/>
    </row>
    <row r="88" spans="3:8" ht="15.6" outlineLevel="1">
      <c r="C88"/>
      <c r="D88"/>
      <c r="E88"/>
      <c r="F88"/>
      <c r="G88" s="91"/>
      <c r="H88" s="91"/>
    </row>
    <row r="89" spans="3:8" ht="15.6" outlineLevel="1">
      <c r="C89" s="2" t="s">
        <v>112</v>
      </c>
      <c r="D89"/>
      <c r="E89"/>
      <c r="F89"/>
      <c r="G89" s="91"/>
      <c r="H89" s="98"/>
    </row>
    <row r="90" spans="3:8" outlineLevel="1">
      <c r="C90" s="96" t="s">
        <v>113</v>
      </c>
      <c r="D90" s="22" t="s">
        <v>79</v>
      </c>
      <c r="E90" s="91"/>
      <c r="F90" s="26">
        <v>20</v>
      </c>
      <c r="G90" s="91"/>
      <c r="H90" s="98"/>
    </row>
    <row r="91" spans="3:8" outlineLevel="1">
      <c r="C91" s="96" t="s">
        <v>106</v>
      </c>
      <c r="D91" s="22" t="s">
        <v>79</v>
      </c>
      <c r="E91" s="91"/>
      <c r="F91" s="26">
        <v>10</v>
      </c>
      <c r="G91" s="91"/>
      <c r="H91" s="98"/>
    </row>
    <row r="92" spans="3:8" outlineLevel="1">
      <c r="C92" s="96" t="s">
        <v>97</v>
      </c>
      <c r="D92" s="22" t="s">
        <v>79</v>
      </c>
      <c r="E92" s="91"/>
      <c r="F92" s="26">
        <v>10</v>
      </c>
      <c r="G92" s="91"/>
      <c r="H92" s="98"/>
    </row>
    <row r="93" spans="3:8" outlineLevel="1">
      <c r="C93" s="96" t="s">
        <v>98</v>
      </c>
      <c r="D93" s="22" t="s">
        <v>79</v>
      </c>
      <c r="E93" s="91"/>
      <c r="F93" s="26">
        <v>5</v>
      </c>
      <c r="G93" s="91"/>
      <c r="H93" s="98"/>
    </row>
    <row r="94" spans="3:8" outlineLevel="1">
      <c r="C94" s="96" t="s">
        <v>100</v>
      </c>
      <c r="D94" s="22" t="s">
        <v>79</v>
      </c>
      <c r="E94" s="91"/>
      <c r="F94" s="26">
        <v>20</v>
      </c>
      <c r="G94" s="91"/>
      <c r="H94" s="98"/>
    </row>
    <row r="95" spans="3:8" outlineLevel="1">
      <c r="C95" s="96" t="s">
        <v>101</v>
      </c>
      <c r="D95" s="22" t="s">
        <v>79</v>
      </c>
      <c r="E95" s="91"/>
      <c r="F95" s="26">
        <v>20</v>
      </c>
      <c r="G95" s="91"/>
      <c r="H95" s="98"/>
    </row>
    <row r="96" spans="3:8" outlineLevel="1">
      <c r="C96" s="96"/>
      <c r="D96" s="22"/>
      <c r="E96" s="91"/>
      <c r="F96" s="31"/>
      <c r="G96" s="91"/>
      <c r="H96" s="98"/>
    </row>
    <row r="97" spans="3:9" outlineLevel="1">
      <c r="C97" s="2" t="s">
        <v>114</v>
      </c>
      <c r="D97" s="91"/>
      <c r="E97" s="91"/>
      <c r="F97" s="91"/>
      <c r="G97" s="91"/>
      <c r="H97" s="98"/>
      <c r="I97" s="91"/>
    </row>
    <row r="98" spans="3:9" outlineLevel="1">
      <c r="C98" s="96" t="s">
        <v>95</v>
      </c>
      <c r="D98" s="22" t="s">
        <v>105</v>
      </c>
      <c r="E98" s="91"/>
      <c r="F98" s="26"/>
      <c r="G98" s="91"/>
      <c r="H98" s="98"/>
      <c r="I98" s="91"/>
    </row>
    <row r="99" spans="3:9" outlineLevel="1">
      <c r="C99" s="96" t="s">
        <v>106</v>
      </c>
      <c r="D99" s="22" t="s">
        <v>107</v>
      </c>
      <c r="E99" s="91"/>
      <c r="F99" s="26">
        <v>1700</v>
      </c>
      <c r="G99" s="91"/>
      <c r="H99" s="98"/>
      <c r="I99" s="91"/>
    </row>
    <row r="100" spans="3:9" outlineLevel="1">
      <c r="C100" s="96" t="s">
        <v>97</v>
      </c>
      <c r="D100" s="22" t="s">
        <v>108</v>
      </c>
      <c r="E100" s="91"/>
      <c r="F100" s="26">
        <v>3200</v>
      </c>
      <c r="G100" s="91"/>
      <c r="H100" s="98"/>
      <c r="I100" s="98"/>
    </row>
    <row r="101" spans="3:9" outlineLevel="1">
      <c r="C101" s="96" t="s">
        <v>98</v>
      </c>
      <c r="D101" s="22" t="s">
        <v>108</v>
      </c>
      <c r="E101" s="91"/>
      <c r="F101" s="26">
        <v>3000</v>
      </c>
      <c r="G101" s="91"/>
      <c r="H101" s="98"/>
      <c r="I101" s="91"/>
    </row>
    <row r="102" spans="3:9" outlineLevel="1">
      <c r="C102" s="96" t="s">
        <v>100</v>
      </c>
      <c r="D102" s="22" t="s">
        <v>115</v>
      </c>
      <c r="E102" s="91"/>
      <c r="F102" s="26"/>
      <c r="G102" s="91"/>
      <c r="H102" s="98"/>
      <c r="I102" s="91"/>
    </row>
    <row r="103" spans="3:9" outlineLevel="1">
      <c r="C103" s="96" t="s">
        <v>101</v>
      </c>
      <c r="D103" s="22" t="s">
        <v>111</v>
      </c>
      <c r="E103" s="91"/>
      <c r="F103" s="26"/>
      <c r="G103" s="91"/>
      <c r="H103" s="98"/>
      <c r="I103" s="91"/>
    </row>
    <row r="104" spans="3:9" outlineLevel="1">
      <c r="C104" s="91"/>
      <c r="D104" s="91"/>
      <c r="E104" s="91"/>
      <c r="F104" s="91"/>
      <c r="G104" s="91"/>
      <c r="H104" s="98"/>
      <c r="I104" s="91"/>
    </row>
    <row r="105" spans="3:9" outlineLevel="1">
      <c r="C105" s="2" t="s">
        <v>116</v>
      </c>
      <c r="D105" s="91"/>
      <c r="E105" s="91"/>
      <c r="F105" s="91"/>
      <c r="G105" s="91"/>
      <c r="H105" s="98"/>
      <c r="I105" s="91"/>
    </row>
    <row r="106" spans="3:9" outlineLevel="1">
      <c r="C106" s="96" t="s">
        <v>95</v>
      </c>
      <c r="D106" s="22" t="s">
        <v>117</v>
      </c>
      <c r="E106" s="91"/>
      <c r="F106" s="26">
        <v>3.062104154610747</v>
      </c>
      <c r="G106" s="91"/>
      <c r="H106" s="98"/>
      <c r="I106" s="91"/>
    </row>
    <row r="107" spans="3:9" outlineLevel="1">
      <c r="C107" s="96" t="s">
        <v>106</v>
      </c>
      <c r="D107" s="22" t="s">
        <v>118</v>
      </c>
      <c r="E107" s="91"/>
      <c r="F107" s="26">
        <v>3.8244705882352945</v>
      </c>
      <c r="G107" s="91"/>
      <c r="H107" s="98"/>
      <c r="I107" s="91"/>
    </row>
    <row r="108" spans="3:9" outlineLevel="1">
      <c r="C108" s="96" t="s">
        <v>119</v>
      </c>
      <c r="D108" s="22" t="s">
        <v>120</v>
      </c>
      <c r="E108" s="91"/>
      <c r="F108" s="26">
        <v>3.6174107142857141</v>
      </c>
      <c r="G108" s="91"/>
      <c r="H108" s="98"/>
      <c r="I108" s="91"/>
    </row>
    <row r="109" spans="3:9" outlineLevel="1">
      <c r="C109" s="96" t="s">
        <v>121</v>
      </c>
      <c r="D109" s="22" t="s">
        <v>122</v>
      </c>
      <c r="E109" s="91"/>
      <c r="F109" s="13">
        <v>1200</v>
      </c>
      <c r="G109" s="91"/>
      <c r="H109" s="91"/>
      <c r="I109" s="91"/>
    </row>
    <row r="110" spans="3:9" outlineLevel="1">
      <c r="C110" s="96" t="s">
        <v>121</v>
      </c>
      <c r="D110" s="22" t="s">
        <v>123</v>
      </c>
      <c r="E110" s="91"/>
      <c r="F110" s="59">
        <f>F109/F19</f>
        <v>0.8</v>
      </c>
      <c r="G110" s="91"/>
      <c r="H110" s="91"/>
      <c r="I110" s="91"/>
    </row>
    <row r="111" spans="3:9" outlineLevel="1">
      <c r="C111" s="96" t="s">
        <v>100</v>
      </c>
      <c r="D111" s="22" t="s">
        <v>124</v>
      </c>
      <c r="E111" s="91"/>
      <c r="F111" s="26"/>
      <c r="G111" s="91"/>
      <c r="H111" s="98"/>
      <c r="I111" s="91"/>
    </row>
    <row r="112" spans="3:9" outlineLevel="1">
      <c r="C112" s="96" t="s">
        <v>125</v>
      </c>
      <c r="D112" s="22" t="s">
        <v>124</v>
      </c>
      <c r="E112" s="91"/>
      <c r="F112" s="26"/>
      <c r="G112" s="91"/>
      <c r="H112" s="98"/>
      <c r="I112" s="91"/>
    </row>
    <row r="113" spans="3:8" outlineLevel="1">
      <c r="C113" s="96" t="s">
        <v>126</v>
      </c>
      <c r="D113" s="22" t="s">
        <v>124</v>
      </c>
      <c r="E113" s="91"/>
      <c r="F113" s="26"/>
      <c r="G113" s="91"/>
      <c r="H113" s="98"/>
    </row>
    <row r="114" spans="3:8" outlineLevel="1">
      <c r="C114" s="96" t="s">
        <v>127</v>
      </c>
      <c r="D114" s="22" t="s">
        <v>124</v>
      </c>
      <c r="E114" s="91"/>
      <c r="F114" s="26"/>
      <c r="G114" s="91"/>
      <c r="H114" s="98"/>
    </row>
    <row r="115" spans="3:8" outlineLevel="1">
      <c r="C115" s="96" t="s">
        <v>128</v>
      </c>
      <c r="D115" s="22" t="s">
        <v>124</v>
      </c>
      <c r="E115" s="91"/>
      <c r="F115" s="26"/>
      <c r="G115" s="91"/>
      <c r="H115" s="98"/>
    </row>
    <row r="116" spans="3:8" outlineLevel="1">
      <c r="C116" s="96" t="s">
        <v>129</v>
      </c>
      <c r="D116" s="22" t="s">
        <v>124</v>
      </c>
      <c r="E116" s="91"/>
      <c r="F116" s="26"/>
      <c r="G116" s="91"/>
      <c r="H116" s="91"/>
    </row>
    <row r="117" spans="3:8">
      <c r="C117" s="91"/>
      <c r="D117" s="91"/>
      <c r="E117" s="91"/>
      <c r="F117" s="91"/>
      <c r="G117" s="91"/>
      <c r="H117" s="91"/>
    </row>
  </sheetData>
  <phoneticPr fontId="16"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7134D-66F2-4FD6-B5A9-2C4E5B7823FB}">
  <sheetPr codeName="Sheet5">
    <tabColor rgb="FF003A63"/>
    <outlinePr summaryBelow="0"/>
  </sheetPr>
  <dimension ref="A2:AN105"/>
  <sheetViews>
    <sheetView showGridLines="0" zoomScale="90" zoomScaleNormal="90" workbookViewId="0">
      <pane ySplit="3" topLeftCell="A6" activePane="bottomLeft" state="frozen"/>
      <selection pane="bottomLeft"/>
      <selection activeCell="G26" sqref="G26"/>
    </sheetView>
  </sheetViews>
  <sheetFormatPr defaultRowHeight="14.85" outlineLevelRow="1"/>
  <cols>
    <col min="1" max="1" width="2.42578125" customWidth="1"/>
    <col min="2" max="2" width="2.28515625" customWidth="1"/>
    <col min="3" max="3" width="35.28515625" bestFit="1" customWidth="1"/>
    <col min="4" max="4" width="3.5703125" customWidth="1"/>
    <col min="5" max="5" width="7.85546875" style="32" bestFit="1" customWidth="1"/>
    <col min="6" max="6" width="1.7109375" customWidth="1"/>
    <col min="7" max="7" width="1.42578125" customWidth="1"/>
    <col min="8" max="8" width="1.7109375" customWidth="1"/>
    <col min="9" max="30" width="9.7109375" bestFit="1" customWidth="1"/>
    <col min="31" max="39" width="10.85546875" bestFit="1" customWidth="1"/>
  </cols>
  <sheetData>
    <row r="2" spans="1:39" s="1" customFormat="1" ht="14.25">
      <c r="A2" s="20"/>
      <c r="B2" s="20"/>
      <c r="C2" s="20"/>
      <c r="D2" s="20"/>
      <c r="E2" s="52"/>
      <c r="F2" s="20"/>
      <c r="G2" s="20"/>
      <c r="H2" s="20"/>
      <c r="I2" s="20">
        <v>0</v>
      </c>
      <c r="J2" s="20">
        <v>1</v>
      </c>
      <c r="K2" s="20">
        <v>2</v>
      </c>
      <c r="L2" s="20">
        <v>3</v>
      </c>
      <c r="M2" s="20">
        <v>4</v>
      </c>
      <c r="N2" s="20">
        <v>5</v>
      </c>
      <c r="O2" s="20">
        <v>6</v>
      </c>
      <c r="P2" s="20">
        <v>7</v>
      </c>
      <c r="Q2" s="20">
        <v>8</v>
      </c>
      <c r="R2" s="20">
        <v>9</v>
      </c>
      <c r="S2" s="20">
        <v>10</v>
      </c>
      <c r="T2" s="20">
        <v>11</v>
      </c>
      <c r="U2" s="20">
        <v>12</v>
      </c>
      <c r="V2" s="20">
        <v>13</v>
      </c>
      <c r="W2" s="20">
        <v>14</v>
      </c>
      <c r="X2" s="20">
        <v>15</v>
      </c>
      <c r="Y2" s="20">
        <v>16</v>
      </c>
      <c r="Z2" s="20">
        <v>17</v>
      </c>
      <c r="AA2" s="20">
        <v>18</v>
      </c>
      <c r="AB2" s="20">
        <v>19</v>
      </c>
      <c r="AC2" s="20">
        <v>20</v>
      </c>
      <c r="AD2" s="20">
        <v>21</v>
      </c>
      <c r="AE2" s="20">
        <v>22</v>
      </c>
      <c r="AF2" s="20">
        <v>23</v>
      </c>
      <c r="AG2" s="20">
        <v>24</v>
      </c>
      <c r="AH2" s="20">
        <v>25</v>
      </c>
      <c r="AI2" s="20">
        <v>26</v>
      </c>
      <c r="AJ2" s="20">
        <v>27</v>
      </c>
      <c r="AK2" s="20">
        <v>28</v>
      </c>
      <c r="AL2" s="20">
        <v>29</v>
      </c>
      <c r="AM2" s="20">
        <v>30</v>
      </c>
    </row>
    <row r="3" spans="1:39" s="1" customFormat="1" ht="14.25">
      <c r="A3" s="20"/>
      <c r="B3" s="20"/>
      <c r="C3" s="20"/>
      <c r="D3" s="20"/>
      <c r="E3" s="52"/>
      <c r="F3" s="20"/>
      <c r="G3" s="20"/>
      <c r="H3" s="20"/>
      <c r="I3" s="20">
        <f>'Fixed Inputs'!$F$3+(I2-1)</f>
        <v>2024</v>
      </c>
      <c r="J3" s="20">
        <f>'Fixed Inputs'!$F$3+(J2-1)</f>
        <v>2025</v>
      </c>
      <c r="K3" s="20">
        <f>'Fixed Inputs'!$F$3+(K2-1)</f>
        <v>2026</v>
      </c>
      <c r="L3" s="20">
        <f>'Fixed Inputs'!$F$3+(L2-1)</f>
        <v>2027</v>
      </c>
      <c r="M3" s="20">
        <f>'Fixed Inputs'!$F$3+(M2-1)</f>
        <v>2028</v>
      </c>
      <c r="N3" s="20">
        <f>'Fixed Inputs'!$F$3+(N2-1)</f>
        <v>2029</v>
      </c>
      <c r="O3" s="20">
        <f>'Fixed Inputs'!$F$3+(O2-1)</f>
        <v>2030</v>
      </c>
      <c r="P3" s="20">
        <f>'Fixed Inputs'!$F$3+(P2-1)</f>
        <v>2031</v>
      </c>
      <c r="Q3" s="20">
        <f>'Fixed Inputs'!$F$3+(Q2-1)</f>
        <v>2032</v>
      </c>
      <c r="R3" s="20">
        <f>'Fixed Inputs'!$F$3+(R2-1)</f>
        <v>2033</v>
      </c>
      <c r="S3" s="20">
        <f>'Fixed Inputs'!$F$3+(S2-1)</f>
        <v>2034</v>
      </c>
      <c r="T3" s="20">
        <f>'Fixed Inputs'!$F$3+(T2-1)</f>
        <v>2035</v>
      </c>
      <c r="U3" s="20">
        <f>'Fixed Inputs'!$F$3+(U2-1)</f>
        <v>2036</v>
      </c>
      <c r="V3" s="20">
        <f>'Fixed Inputs'!$F$3+(V2-1)</f>
        <v>2037</v>
      </c>
      <c r="W3" s="20">
        <f>'Fixed Inputs'!$F$3+(W2-1)</f>
        <v>2038</v>
      </c>
      <c r="X3" s="20">
        <f>'Fixed Inputs'!$F$3+(X2-1)</f>
        <v>2039</v>
      </c>
      <c r="Y3" s="20">
        <f>'Fixed Inputs'!$F$3+(Y2-1)</f>
        <v>2040</v>
      </c>
      <c r="Z3" s="20">
        <f>'Fixed Inputs'!$F$3+(Z2-1)</f>
        <v>2041</v>
      </c>
      <c r="AA3" s="20">
        <f>'Fixed Inputs'!$F$3+(AA2-1)</f>
        <v>2042</v>
      </c>
      <c r="AB3" s="20">
        <f>'Fixed Inputs'!$F$3+(AB2-1)</f>
        <v>2043</v>
      </c>
      <c r="AC3" s="20">
        <f>'Fixed Inputs'!$F$3+(AC2-1)</f>
        <v>2044</v>
      </c>
      <c r="AD3" s="20">
        <f>'Fixed Inputs'!$F$3+(AD2-1)</f>
        <v>2045</v>
      </c>
      <c r="AE3" s="20">
        <f>'Fixed Inputs'!$F$3+(AE2-1)</f>
        <v>2046</v>
      </c>
      <c r="AF3" s="20">
        <f>'Fixed Inputs'!$F$3+(AF2-1)</f>
        <v>2047</v>
      </c>
      <c r="AG3" s="20">
        <f>'Fixed Inputs'!$F$3+(AG2-1)</f>
        <v>2048</v>
      </c>
      <c r="AH3" s="20">
        <f>'Fixed Inputs'!$F$3+(AH2-1)</f>
        <v>2049</v>
      </c>
      <c r="AI3" s="20">
        <f>'Fixed Inputs'!$F$3+(AI2-1)</f>
        <v>2050</v>
      </c>
      <c r="AJ3" s="20">
        <f>'Fixed Inputs'!$F$3+(AJ2-1)</f>
        <v>2051</v>
      </c>
      <c r="AK3" s="20">
        <f>'Fixed Inputs'!$F$3+(AK2-1)</f>
        <v>2052</v>
      </c>
      <c r="AL3" s="20">
        <f>'Fixed Inputs'!$F$3+(AL2-1)</f>
        <v>2053</v>
      </c>
      <c r="AM3" s="20">
        <f>'Fixed Inputs'!$F$3+(AM2-1)</f>
        <v>2054</v>
      </c>
    </row>
    <row r="5" spans="1:39" s="1" customFormat="1" ht="14.25">
      <c r="A5" s="6"/>
      <c r="B5" s="6" t="s">
        <v>130</v>
      </c>
      <c r="C5" s="6"/>
      <c r="D5" s="6"/>
      <c r="E5" s="53"/>
      <c r="F5" s="6"/>
      <c r="G5" s="6"/>
      <c r="H5" s="6"/>
      <c r="I5" s="6"/>
      <c r="J5" s="8"/>
      <c r="K5" s="6"/>
      <c r="L5" s="6"/>
      <c r="M5" s="6"/>
      <c r="N5" s="6"/>
      <c r="O5" s="6"/>
      <c r="P5" s="6"/>
      <c r="Q5" s="6"/>
      <c r="R5" s="6"/>
      <c r="S5" s="6"/>
      <c r="T5" s="6"/>
      <c r="U5" s="6"/>
      <c r="V5" s="6"/>
      <c r="W5" s="6"/>
      <c r="X5" s="6"/>
      <c r="Y5" s="6"/>
      <c r="Z5" s="6"/>
      <c r="AA5" s="6"/>
      <c r="AB5" s="6"/>
      <c r="AC5" s="6"/>
      <c r="AD5" s="6"/>
      <c r="AE5" s="6"/>
      <c r="AF5" s="6"/>
      <c r="AG5" s="6"/>
      <c r="AH5" s="6"/>
      <c r="AI5" s="6"/>
      <c r="AJ5" s="6"/>
      <c r="AK5" s="6"/>
      <c r="AL5" s="6"/>
      <c r="AM5" s="6"/>
    </row>
    <row r="6" spans="1:39" s="1" customFormat="1" ht="14.25" outlineLevel="1">
      <c r="A6" s="91"/>
      <c r="B6" s="91"/>
      <c r="C6" s="91" t="s">
        <v>131</v>
      </c>
      <c r="D6" s="22"/>
      <c r="E6" s="7" t="s">
        <v>61</v>
      </c>
      <c r="F6" s="91"/>
      <c r="G6" s="91"/>
      <c r="H6" s="91"/>
      <c r="I6" s="18">
        <v>0.05</v>
      </c>
      <c r="J6" s="18">
        <v>0.05</v>
      </c>
      <c r="K6" s="18">
        <v>0.05</v>
      </c>
      <c r="L6" s="18">
        <v>0.05</v>
      </c>
      <c r="M6" s="18">
        <v>0.05</v>
      </c>
      <c r="N6" s="18">
        <v>0.05</v>
      </c>
      <c r="O6" s="18">
        <v>0.05</v>
      </c>
      <c r="P6" s="18">
        <v>0.05</v>
      </c>
      <c r="Q6" s="18">
        <v>0.05</v>
      </c>
      <c r="R6" s="18">
        <v>0.05</v>
      </c>
      <c r="S6" s="18">
        <v>0.05</v>
      </c>
      <c r="T6" s="18">
        <v>0.05</v>
      </c>
      <c r="U6" s="18">
        <v>0.05</v>
      </c>
      <c r="V6" s="18">
        <v>0.05</v>
      </c>
      <c r="W6" s="18">
        <v>0.05</v>
      </c>
      <c r="X6" s="18">
        <v>0.05</v>
      </c>
      <c r="Y6" s="18">
        <v>0.05</v>
      </c>
      <c r="Z6" s="18">
        <v>0.05</v>
      </c>
      <c r="AA6" s="18">
        <v>0.05</v>
      </c>
      <c r="AB6" s="18">
        <v>0.05</v>
      </c>
      <c r="AC6" s="18">
        <v>0.05</v>
      </c>
      <c r="AD6" s="18"/>
      <c r="AE6" s="18"/>
      <c r="AF6" s="18"/>
      <c r="AG6" s="18"/>
      <c r="AH6" s="18"/>
      <c r="AI6" s="18"/>
      <c r="AJ6" s="18"/>
      <c r="AK6" s="18"/>
      <c r="AL6" s="18"/>
      <c r="AM6" s="18"/>
    </row>
    <row r="7" spans="1:39" s="1" customFormat="1" ht="14.25" outlineLevel="1">
      <c r="A7" s="91"/>
      <c r="B7" s="91"/>
      <c r="C7" s="91" t="s">
        <v>132</v>
      </c>
      <c r="D7" s="22"/>
      <c r="E7" s="7" t="s">
        <v>132</v>
      </c>
      <c r="F7" s="91"/>
      <c r="G7" s="91"/>
      <c r="H7" s="91"/>
      <c r="I7" s="102">
        <f>IF('Variable Inputs'!I2&lt;=1,1,H7*(1-I6))</f>
        <v>1</v>
      </c>
      <c r="J7" s="102">
        <f>IF('Variable Inputs'!J2&lt;=1,1,I7*(1-J6))</f>
        <v>1</v>
      </c>
      <c r="K7" s="102">
        <f>IF('Variable Inputs'!K2&lt;=1,1,J7*(1-K6))</f>
        <v>0.95</v>
      </c>
      <c r="L7" s="102">
        <f>IF('Variable Inputs'!L2&lt;=1,1,K7*(1-L6))</f>
        <v>0.90249999999999997</v>
      </c>
      <c r="M7" s="102">
        <f>IF('Variable Inputs'!M2&lt;=1,1,L7*(1-M6))</f>
        <v>0.85737499999999989</v>
      </c>
      <c r="N7" s="102">
        <f>IF('Variable Inputs'!N2&lt;=1,1,M7*(1-N6))</f>
        <v>0.81450624999999988</v>
      </c>
      <c r="O7" s="102">
        <f>IF('Variable Inputs'!O2&lt;=1,1,N7*(1-O6))</f>
        <v>0.77378093749999988</v>
      </c>
      <c r="P7" s="102">
        <f>IF('Variable Inputs'!P2&lt;=1,1,O7*(1-P6))</f>
        <v>0.7350918906249998</v>
      </c>
      <c r="Q7" s="102">
        <f>IF('Variable Inputs'!Q2&lt;=1,1,P7*(1-Q6))</f>
        <v>0.69833729609374973</v>
      </c>
      <c r="R7" s="102">
        <f>IF('Variable Inputs'!R2&lt;=1,1,Q7*(1-R6))</f>
        <v>0.66342043128906225</v>
      </c>
      <c r="S7" s="102">
        <f>IF('Variable Inputs'!S2&lt;=1,1,R7*(1-S6))</f>
        <v>0.63024940972460908</v>
      </c>
      <c r="T7" s="102">
        <f>IF('Variable Inputs'!T2&lt;=1,1,S7*(1-T6))</f>
        <v>0.59873693923837856</v>
      </c>
      <c r="U7" s="102">
        <f>IF('Variable Inputs'!U2&lt;=1,1,T7*(1-U6))</f>
        <v>0.56880009227645956</v>
      </c>
      <c r="V7" s="102">
        <f>IF('Variable Inputs'!V2&lt;=1,1,U7*(1-V6))</f>
        <v>0.54036008766263655</v>
      </c>
      <c r="W7" s="102">
        <f>IF('Variable Inputs'!W2&lt;=1,1,V7*(1-W6))</f>
        <v>0.5133420832795047</v>
      </c>
      <c r="X7" s="102">
        <f>IF('Variable Inputs'!X2&lt;=1,1,W7*(1-X6))</f>
        <v>0.48767497911552943</v>
      </c>
      <c r="Y7" s="102">
        <f>IF('Variable Inputs'!Y2&lt;=1,1,X7*(1-Y6))</f>
        <v>0.46329123015975293</v>
      </c>
      <c r="Z7" s="102">
        <f>IF('Variable Inputs'!Z2&lt;=1,1,Y7*(1-Z6))</f>
        <v>0.44012666865176525</v>
      </c>
      <c r="AA7" s="102">
        <f>IF('Variable Inputs'!AA2&lt;=1,1,Z7*(1-AA6))</f>
        <v>0.41812033521917696</v>
      </c>
      <c r="AB7" s="102">
        <f>IF('Variable Inputs'!AB2&lt;=1,1,AA7*(1-AB6))</f>
        <v>0.39721431845821809</v>
      </c>
      <c r="AC7" s="102">
        <f>IF('Variable Inputs'!AC2&lt;=1,1,AB7*(1-AC6))</f>
        <v>0.37735360253530714</v>
      </c>
      <c r="AD7" s="102">
        <f>IF('Variable Inputs'!AD2&lt;=1,1,AC7*(1-AD6))</f>
        <v>0.37735360253530714</v>
      </c>
      <c r="AE7" s="102">
        <f>IF('Variable Inputs'!AE2&lt;=1,1,AD7*(1-AE6))</f>
        <v>0.37735360253530714</v>
      </c>
      <c r="AF7" s="102">
        <f>IF('Variable Inputs'!AF2&lt;=1,1,AE7*(1-AF6))</f>
        <v>0.37735360253530714</v>
      </c>
      <c r="AG7" s="102">
        <f>IF('Variable Inputs'!AG2&lt;=1,1,AF7*(1-AG6))</f>
        <v>0.37735360253530714</v>
      </c>
      <c r="AH7" s="102">
        <f>IF('Variable Inputs'!AH2&lt;=1,1,AG7*(1-AH6))</f>
        <v>0.37735360253530714</v>
      </c>
      <c r="AI7" s="102">
        <f>IF('Variable Inputs'!AI2&lt;=1,1,AH7*(1-AI6))</f>
        <v>0.37735360253530714</v>
      </c>
      <c r="AJ7" s="102">
        <f>IF('Variable Inputs'!AJ2&lt;=1,1,AI7*(1-AJ6))</f>
        <v>0.37735360253530714</v>
      </c>
      <c r="AK7" s="102">
        <f>IF('Variable Inputs'!AK2&lt;=1,1,AJ7*(1-AK6))</f>
        <v>0.37735360253530714</v>
      </c>
      <c r="AL7" s="102">
        <f>IF('Variable Inputs'!AL2&lt;=1,1,AK7*(1-AL6))</f>
        <v>0.37735360253530714</v>
      </c>
      <c r="AM7" s="102">
        <f>IF('Variable Inputs'!AM2&lt;=1,1,AL7*(1-AM6))</f>
        <v>0.37735360253530714</v>
      </c>
    </row>
    <row r="8" spans="1:39" s="1" customFormat="1" ht="14.25" outlineLevel="1">
      <c r="A8" s="91"/>
      <c r="B8" s="91"/>
      <c r="C8" s="91" t="s">
        <v>133</v>
      </c>
      <c r="D8" s="91"/>
      <c r="E8" s="103"/>
      <c r="F8" s="91"/>
      <c r="G8" s="91"/>
      <c r="H8" s="91"/>
      <c r="I8" s="104">
        <f>'Fixed Inputs'!$F$19/I7</f>
        <v>1500</v>
      </c>
      <c r="J8" s="104">
        <f>'Fixed Inputs'!$F$19/J7</f>
        <v>1500</v>
      </c>
      <c r="K8" s="104">
        <f>'Fixed Inputs'!$F$19/K7</f>
        <v>1578.9473684210527</v>
      </c>
      <c r="L8" s="104">
        <f>'Fixed Inputs'!$F$19/L7</f>
        <v>1662.0498614958449</v>
      </c>
      <c r="M8" s="104">
        <f>'Fixed Inputs'!$F$19/M7</f>
        <v>1749.5261699956263</v>
      </c>
      <c r="N8" s="104">
        <f>'Fixed Inputs'!$F$19/N7</f>
        <v>1841.6064947322384</v>
      </c>
      <c r="O8" s="104">
        <f>'Fixed Inputs'!$F$19/O7</f>
        <v>1938.5331523497246</v>
      </c>
      <c r="P8" s="104">
        <f>'Fixed Inputs'!$F$19/P7</f>
        <v>2040.5612129997103</v>
      </c>
      <c r="Q8" s="104">
        <f>'Fixed Inputs'!$F$19/Q7</f>
        <v>2147.9591715786428</v>
      </c>
      <c r="R8" s="104">
        <f>'Fixed Inputs'!$F$19/R7</f>
        <v>2261.0096542933079</v>
      </c>
      <c r="S8" s="104">
        <f>'Fixed Inputs'!$F$19/S7</f>
        <v>2380.0101624140088</v>
      </c>
      <c r="T8" s="104">
        <f>'Fixed Inputs'!$F$19/T7</f>
        <v>2505.2738551726411</v>
      </c>
      <c r="U8" s="104">
        <f>'Fixed Inputs'!$F$19/U7</f>
        <v>2637.1303738659385</v>
      </c>
      <c r="V8" s="104">
        <f>'Fixed Inputs'!$F$19/V7</f>
        <v>2775.9267093325666</v>
      </c>
      <c r="W8" s="104">
        <f>'Fixed Inputs'!$F$19/W7</f>
        <v>2922.0281150869127</v>
      </c>
      <c r="X8" s="104">
        <f>'Fixed Inputs'!$F$19/X7</f>
        <v>3075.8190685125396</v>
      </c>
      <c r="Y8" s="104">
        <f>'Fixed Inputs'!$F$19/Y7</f>
        <v>3237.7042826447787</v>
      </c>
      <c r="Z8" s="104">
        <f>'Fixed Inputs'!$F$19/Z7</f>
        <v>3408.1097712050305</v>
      </c>
      <c r="AA8" s="104">
        <f>'Fixed Inputs'!$F$19/AA7</f>
        <v>3587.483969689506</v>
      </c>
      <c r="AB8" s="104">
        <f>'Fixed Inputs'!$F$19/AB7</f>
        <v>3776.2989154626384</v>
      </c>
      <c r="AC8" s="104">
        <f>'Fixed Inputs'!$F$19/AC7</f>
        <v>3975.0514899606724</v>
      </c>
      <c r="AD8" s="104">
        <f>'Fixed Inputs'!$F$19/AD7</f>
        <v>3975.0514899606724</v>
      </c>
      <c r="AE8" s="104">
        <f>'Fixed Inputs'!$F$19/AE7</f>
        <v>3975.0514899606724</v>
      </c>
      <c r="AF8" s="104">
        <f>'Fixed Inputs'!$F$19/AF7</f>
        <v>3975.0514899606724</v>
      </c>
      <c r="AG8" s="104">
        <f>'Fixed Inputs'!$F$19/AG7</f>
        <v>3975.0514899606724</v>
      </c>
      <c r="AH8" s="104">
        <f>'Fixed Inputs'!$F$19/AH7</f>
        <v>3975.0514899606724</v>
      </c>
      <c r="AI8" s="104">
        <f>'Fixed Inputs'!$F$19/AI7</f>
        <v>3975.0514899606724</v>
      </c>
      <c r="AJ8" s="104">
        <f>'Fixed Inputs'!$F$19/AJ7</f>
        <v>3975.0514899606724</v>
      </c>
      <c r="AK8" s="104">
        <f>'Fixed Inputs'!$F$19/AK7</f>
        <v>3975.0514899606724</v>
      </c>
      <c r="AL8" s="104">
        <f>'Fixed Inputs'!$F$19/AL7</f>
        <v>3975.0514899606724</v>
      </c>
      <c r="AM8" s="104">
        <f>'Fixed Inputs'!$F$19/AM7</f>
        <v>3975.0514899606724</v>
      </c>
    </row>
    <row r="9" spans="1:39" s="1" customFormat="1" ht="14.25" outlineLevel="1">
      <c r="A9" s="91"/>
      <c r="B9" s="91"/>
      <c r="C9" s="91"/>
      <c r="D9" s="91"/>
      <c r="E9" s="103"/>
      <c r="F9" s="91"/>
      <c r="G9" s="91"/>
      <c r="H9" s="91"/>
      <c r="I9" s="97"/>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row>
    <row r="10" spans="1:39" s="1" customFormat="1" ht="14.25" outlineLevel="1">
      <c r="A10" s="91"/>
      <c r="B10" s="91"/>
      <c r="C10" s="91" t="s">
        <v>134</v>
      </c>
      <c r="D10" s="22"/>
      <c r="E10" s="7" t="s">
        <v>61</v>
      </c>
      <c r="F10" s="91"/>
      <c r="G10" s="91"/>
      <c r="H10" s="91"/>
      <c r="I10" s="18">
        <v>0.03</v>
      </c>
      <c r="J10" s="18">
        <v>0.03</v>
      </c>
      <c r="K10" s="18">
        <v>0.03</v>
      </c>
      <c r="L10" s="18">
        <v>0.03</v>
      </c>
      <c r="M10" s="18">
        <v>0.03</v>
      </c>
      <c r="N10" s="18">
        <v>0.03</v>
      </c>
      <c r="O10" s="18">
        <v>0.03</v>
      </c>
      <c r="P10" s="18">
        <v>0.03</v>
      </c>
      <c r="Q10" s="18">
        <v>0.03</v>
      </c>
      <c r="R10" s="18">
        <v>0.03</v>
      </c>
      <c r="S10" s="18">
        <v>0.03</v>
      </c>
      <c r="T10" s="18">
        <v>0.03</v>
      </c>
      <c r="U10" s="18">
        <v>0.03</v>
      </c>
      <c r="V10" s="18">
        <v>0.03</v>
      </c>
      <c r="W10" s="18">
        <v>0.03</v>
      </c>
      <c r="X10" s="18">
        <v>0.03</v>
      </c>
      <c r="Y10" s="18">
        <v>0.03</v>
      </c>
      <c r="Z10" s="18">
        <v>0.03</v>
      </c>
      <c r="AA10" s="18">
        <v>0.03</v>
      </c>
      <c r="AB10" s="18">
        <v>0.03</v>
      </c>
      <c r="AC10" s="18">
        <v>0.03</v>
      </c>
      <c r="AD10" s="18"/>
      <c r="AE10" s="18"/>
      <c r="AF10" s="18"/>
      <c r="AG10" s="18"/>
      <c r="AH10" s="18"/>
      <c r="AI10" s="18"/>
      <c r="AJ10" s="18"/>
      <c r="AK10" s="18"/>
      <c r="AL10" s="18"/>
      <c r="AM10" s="18"/>
    </row>
    <row r="11" spans="1:39" s="1" customFormat="1" ht="14.25" outlineLevel="1">
      <c r="A11" s="91"/>
      <c r="B11" s="91"/>
      <c r="C11" s="91" t="s">
        <v>132</v>
      </c>
      <c r="D11" s="22"/>
      <c r="E11" s="7" t="s">
        <v>132</v>
      </c>
      <c r="F11" s="91"/>
      <c r="G11" s="91"/>
      <c r="H11" s="91"/>
      <c r="I11" s="105">
        <f>IF('Variable Inputs'!I2&lt;=1,1,(E11*(1+I10)))</f>
        <v>1</v>
      </c>
      <c r="J11" s="105">
        <f>IF('Variable Inputs'!J2&lt;=1,1,(I11*(1+J10)))</f>
        <v>1</v>
      </c>
      <c r="K11" s="105">
        <f>IF('Variable Inputs'!K2&lt;=1,1,(J11*(1+K10)))</f>
        <v>1.03</v>
      </c>
      <c r="L11" s="105">
        <f>IF('Variable Inputs'!L2&lt;=1,1,(K11*(1+L10)))</f>
        <v>1.0609</v>
      </c>
      <c r="M11" s="105">
        <f>IF('Variable Inputs'!M2&lt;=1,1,(L11*(1+M10)))</f>
        <v>1.092727</v>
      </c>
      <c r="N11" s="105">
        <f>IF('Variable Inputs'!N2&lt;=1,1,(M11*(1+N10)))</f>
        <v>1.1255088100000001</v>
      </c>
      <c r="O11" s="105">
        <f>IF('Variable Inputs'!O2&lt;=1,1,(N11*(1+O10)))</f>
        <v>1.1592740743000001</v>
      </c>
      <c r="P11" s="105">
        <f>IF('Variable Inputs'!P2&lt;=1,1,(O11*(1+P10)))</f>
        <v>1.1940522965290001</v>
      </c>
      <c r="Q11" s="105">
        <f>IF('Variable Inputs'!Q2&lt;=1,1,(P11*(1+Q10)))</f>
        <v>1.2298738654248702</v>
      </c>
      <c r="R11" s="105">
        <f>IF('Variable Inputs'!R2&lt;=1,1,(Q11*(1+R10)))</f>
        <v>1.2667700813876164</v>
      </c>
      <c r="S11" s="105">
        <f>IF('Variable Inputs'!S2&lt;=1,1,(R11*(1+S10)))</f>
        <v>1.3047731838292449</v>
      </c>
      <c r="T11" s="105">
        <f>IF('Variable Inputs'!T2&lt;=1,1,(S11*(1+T10)))</f>
        <v>1.3439163793441222</v>
      </c>
      <c r="U11" s="105">
        <f>IF('Variable Inputs'!U2&lt;=1,1,(T11*(1+U10)))</f>
        <v>1.3842338707244459</v>
      </c>
      <c r="V11" s="105">
        <f>IF('Variable Inputs'!V2&lt;=1,1,(U11*(1+V10)))</f>
        <v>1.4257608868461793</v>
      </c>
      <c r="W11" s="105">
        <f>IF('Variable Inputs'!W2&lt;=1,1,(V11*(1+W10)))</f>
        <v>1.4685337134515648</v>
      </c>
      <c r="X11" s="105">
        <f>IF('Variable Inputs'!X2&lt;=1,1,(W11*(1+X10)))</f>
        <v>1.5125897248551119</v>
      </c>
      <c r="Y11" s="105">
        <f>IF('Variable Inputs'!Y2&lt;=1,1,(X11*(1+Y10)))</f>
        <v>1.5579674166007653</v>
      </c>
      <c r="Z11" s="105">
        <f>IF('Variable Inputs'!Z2&lt;=1,1,(Y11*(1+Z10)))</f>
        <v>1.6047064390987884</v>
      </c>
      <c r="AA11" s="105">
        <f>IF('Variable Inputs'!AA2&lt;=1,1,(Z11*(1+AA10)))</f>
        <v>1.652847632271752</v>
      </c>
      <c r="AB11" s="105">
        <f>IF('Variable Inputs'!AB2&lt;=1,1,(AA11*(1+AB10)))</f>
        <v>1.7024330612399046</v>
      </c>
      <c r="AC11" s="105">
        <f>IF('Variable Inputs'!AC2&lt;=1,1,(AB11*(1+AC10)))</f>
        <v>1.7535060530771018</v>
      </c>
      <c r="AD11" s="105">
        <f>IF('Variable Inputs'!AD2&lt;=1,1,(AC11*(1+AD10)))</f>
        <v>1.7535060530771018</v>
      </c>
      <c r="AE11" s="105">
        <f>IF('Variable Inputs'!AE2&lt;=1,1,(AD11*(1+AE10)))</f>
        <v>1.7535060530771018</v>
      </c>
      <c r="AF11" s="105">
        <f>IF('Variable Inputs'!AF2&lt;=1,1,(AE11*(1+AF10)))</f>
        <v>1.7535060530771018</v>
      </c>
      <c r="AG11" s="105">
        <f>IF('Variable Inputs'!AG2&lt;=1,1,(AF11*(1+AG10)))</f>
        <v>1.7535060530771018</v>
      </c>
      <c r="AH11" s="105">
        <f>IF('Variable Inputs'!AH2&lt;=1,1,(AG11*(1+AH10)))</f>
        <v>1.7535060530771018</v>
      </c>
      <c r="AI11" s="105">
        <f>IF('Variable Inputs'!AI2&lt;=1,1,(AH11*(1+AI10)))</f>
        <v>1.7535060530771018</v>
      </c>
      <c r="AJ11" s="105">
        <f>IF('Variable Inputs'!AJ2&lt;=1,1,(AI11*(1+AJ10)))</f>
        <v>1.7535060530771018</v>
      </c>
      <c r="AK11" s="105">
        <f>IF('Variable Inputs'!AK2&lt;=1,1,(AJ11*(1+AK10)))</f>
        <v>1.7535060530771018</v>
      </c>
      <c r="AL11" s="105">
        <f>IF('Variable Inputs'!AL2&lt;=1,1,(AK11*(1+AL10)))</f>
        <v>1.7535060530771018</v>
      </c>
      <c r="AM11" s="105">
        <f>IF('Variable Inputs'!AM2&lt;=1,1,(AL11*(1+AM10)))</f>
        <v>1.7535060530771018</v>
      </c>
    </row>
    <row r="12" spans="1:39" s="1" customFormat="1" ht="14.25" outlineLevel="1">
      <c r="A12" s="91"/>
      <c r="B12" s="91"/>
      <c r="C12" s="91"/>
      <c r="D12" s="91"/>
      <c r="E12" s="103"/>
      <c r="F12" s="91"/>
      <c r="G12" s="91"/>
      <c r="H12" s="91"/>
      <c r="I12" s="97"/>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row>
    <row r="13" spans="1:39" s="1" customFormat="1" ht="14.25" outlineLevel="1">
      <c r="A13" s="91"/>
      <c r="B13" s="91"/>
      <c r="C13" s="91" t="s">
        <v>135</v>
      </c>
      <c r="D13" s="22"/>
      <c r="E13" s="7" t="s">
        <v>61</v>
      </c>
      <c r="F13" s="91"/>
      <c r="G13" s="91"/>
      <c r="H13" s="91"/>
      <c r="I13" s="18">
        <v>0.04</v>
      </c>
      <c r="J13" s="18">
        <v>0.04</v>
      </c>
      <c r="K13" s="18">
        <v>0.04</v>
      </c>
      <c r="L13" s="18">
        <v>0.04</v>
      </c>
      <c r="M13" s="18">
        <v>0.04</v>
      </c>
      <c r="N13" s="18">
        <v>0.04</v>
      </c>
      <c r="O13" s="18">
        <v>0.04</v>
      </c>
      <c r="P13" s="18">
        <v>0.04</v>
      </c>
      <c r="Q13" s="18">
        <v>0.04</v>
      </c>
      <c r="R13" s="18">
        <v>0.04</v>
      </c>
      <c r="S13" s="18">
        <v>0.04</v>
      </c>
      <c r="T13" s="18">
        <v>0.04</v>
      </c>
      <c r="U13" s="18">
        <v>0.04</v>
      </c>
      <c r="V13" s="18">
        <v>0.04</v>
      </c>
      <c r="W13" s="18">
        <v>0.04</v>
      </c>
      <c r="X13" s="18">
        <v>0.04</v>
      </c>
      <c r="Y13" s="18">
        <v>0.04</v>
      </c>
      <c r="Z13" s="18">
        <v>0.04</v>
      </c>
      <c r="AA13" s="18">
        <v>0.04</v>
      </c>
      <c r="AB13" s="18">
        <v>0.04</v>
      </c>
      <c r="AC13" s="18">
        <v>0.04</v>
      </c>
      <c r="AD13" s="18"/>
      <c r="AE13" s="18"/>
      <c r="AF13" s="18"/>
      <c r="AG13" s="18"/>
      <c r="AH13" s="18"/>
      <c r="AI13" s="18"/>
      <c r="AJ13" s="18"/>
      <c r="AK13" s="18"/>
      <c r="AL13" s="18"/>
      <c r="AM13" s="18"/>
    </row>
    <row r="14" spans="1:39" s="1" customFormat="1" ht="14.25" outlineLevel="1">
      <c r="A14" s="91"/>
      <c r="B14" s="91"/>
      <c r="C14" s="91" t="s">
        <v>132</v>
      </c>
      <c r="D14" s="22"/>
      <c r="E14" s="7" t="s">
        <v>132</v>
      </c>
      <c r="F14" s="91"/>
      <c r="G14" s="91"/>
      <c r="H14" s="91"/>
      <c r="I14" s="105">
        <f>IF('Variable Inputs'!I2&lt;=1,1,(H14*(1+I13)))</f>
        <v>1</v>
      </c>
      <c r="J14" s="105">
        <f>IF('Variable Inputs'!J2&lt;=1,1,(I14*(1+J13)))</f>
        <v>1</v>
      </c>
      <c r="K14" s="105">
        <f>IF('Variable Inputs'!K2&lt;=1,1,(J14*(1+K13)))</f>
        <v>1.04</v>
      </c>
      <c r="L14" s="105">
        <f>IF('Variable Inputs'!L2&lt;=1,1,(K14*(1+L13)))</f>
        <v>1.0816000000000001</v>
      </c>
      <c r="M14" s="105">
        <f>IF('Variable Inputs'!M2&lt;=1,1,(L14*(1+M13)))</f>
        <v>1.1248640000000001</v>
      </c>
      <c r="N14" s="105">
        <f>IF('Variable Inputs'!N2&lt;=1,1,(M14*(1+N13)))</f>
        <v>1.1698585600000002</v>
      </c>
      <c r="O14" s="105">
        <f>IF('Variable Inputs'!O2&lt;=1,1,(N14*(1+O13)))</f>
        <v>1.2166529024000003</v>
      </c>
      <c r="P14" s="105">
        <f>IF('Variable Inputs'!P2&lt;=1,1,(O14*(1+P13)))</f>
        <v>1.2653190184960004</v>
      </c>
      <c r="Q14" s="105">
        <f>IF('Variable Inputs'!Q2&lt;=1,1,(P14*(1+Q13)))</f>
        <v>1.3159317792358405</v>
      </c>
      <c r="R14" s="105">
        <f>IF('Variable Inputs'!R2&lt;=1,1,(Q14*(1+R13)))</f>
        <v>1.3685690504052741</v>
      </c>
      <c r="S14" s="105">
        <f>IF('Variable Inputs'!S2&lt;=1,1,(R14*(1+S13)))</f>
        <v>1.4233118124214852</v>
      </c>
      <c r="T14" s="105">
        <f>IF('Variable Inputs'!T2&lt;=1,1,(S14*(1+T13)))</f>
        <v>1.4802442849183446</v>
      </c>
      <c r="U14" s="105">
        <f>IF('Variable Inputs'!U2&lt;=1,1,(T14*(1+U13)))</f>
        <v>1.5394540563150785</v>
      </c>
      <c r="V14" s="105">
        <f>IF('Variable Inputs'!V2&lt;=1,1,(U14*(1+V13)))</f>
        <v>1.6010322185676817</v>
      </c>
      <c r="W14" s="105">
        <f>IF('Variable Inputs'!W2&lt;=1,1,(V14*(1+W13)))</f>
        <v>1.6650735073103891</v>
      </c>
      <c r="X14" s="105">
        <f>IF('Variable Inputs'!X2&lt;=1,1,(W14*(1+X13)))</f>
        <v>1.7316764476028046</v>
      </c>
      <c r="Y14" s="105">
        <f>IF('Variable Inputs'!Y2&lt;=1,1,(X14*(1+Y13)))</f>
        <v>1.8009435055069167</v>
      </c>
      <c r="Z14" s="105">
        <f>IF('Variable Inputs'!Z2&lt;=1,1,(Y14*(1+Z13)))</f>
        <v>1.8729812457271935</v>
      </c>
      <c r="AA14" s="105">
        <f>IF('Variable Inputs'!AA2&lt;=1,1,(Z14*(1+AA13)))</f>
        <v>1.9479004955562813</v>
      </c>
      <c r="AB14" s="105">
        <f>IF('Variable Inputs'!AB2&lt;=1,1,(AA14*(1+AB13)))</f>
        <v>2.0258165153785326</v>
      </c>
      <c r="AC14" s="105">
        <f>IF('Variable Inputs'!AC2&lt;=1,1,(AB14*(1+AC13)))</f>
        <v>2.1068491759936738</v>
      </c>
      <c r="AD14" s="105">
        <f>IF('Variable Inputs'!AD2&lt;=1,1,(AC14*(1+AD13)))</f>
        <v>2.1068491759936738</v>
      </c>
      <c r="AE14" s="105">
        <f>IF('Variable Inputs'!AE2&lt;=1,1,(AD14*(1+AE13)))</f>
        <v>2.1068491759936738</v>
      </c>
      <c r="AF14" s="105">
        <f>IF('Variable Inputs'!AF2&lt;=1,1,(AE14*(1+AF13)))</f>
        <v>2.1068491759936738</v>
      </c>
      <c r="AG14" s="105">
        <f>IF('Variable Inputs'!AG2&lt;=1,1,(AF14*(1+AG13)))</f>
        <v>2.1068491759936738</v>
      </c>
      <c r="AH14" s="105">
        <f>IF('Variable Inputs'!AH2&lt;=1,1,(AG14*(1+AH13)))</f>
        <v>2.1068491759936738</v>
      </c>
      <c r="AI14" s="105">
        <f>IF('Variable Inputs'!AI2&lt;=1,1,(AH14*(1+AI13)))</f>
        <v>2.1068491759936738</v>
      </c>
      <c r="AJ14" s="105">
        <f>IF('Variable Inputs'!AJ2&lt;=1,1,(AI14*(1+AJ13)))</f>
        <v>2.1068491759936738</v>
      </c>
      <c r="AK14" s="105">
        <f>IF('Variable Inputs'!AK2&lt;=1,1,(AJ14*(1+AK13)))</f>
        <v>2.1068491759936738</v>
      </c>
      <c r="AL14" s="105">
        <f>IF('Variable Inputs'!AL2&lt;=1,1,(AK14*(1+AL13)))</f>
        <v>2.1068491759936738</v>
      </c>
      <c r="AM14" s="105">
        <f>IF('Variable Inputs'!AM2&lt;=1,1,(AL14*(1+AM13)))</f>
        <v>2.1068491759936738</v>
      </c>
    </row>
    <row r="15" spans="1:39" s="1" customFormat="1" ht="14.25" outlineLevel="1">
      <c r="A15" s="91"/>
      <c r="B15" s="91"/>
      <c r="C15" s="91"/>
      <c r="D15" s="91"/>
      <c r="E15" s="103"/>
      <c r="F15" s="91"/>
      <c r="G15" s="91"/>
      <c r="H15" s="91"/>
      <c r="I15" s="97"/>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row>
    <row r="16" spans="1:39" s="1" customFormat="1" ht="14.25" outlineLevel="1">
      <c r="A16" s="91"/>
      <c r="B16" s="91"/>
      <c r="C16" s="91" t="s">
        <v>136</v>
      </c>
      <c r="D16" s="22"/>
      <c r="E16" s="7" t="s">
        <v>61</v>
      </c>
      <c r="F16" s="91"/>
      <c r="G16" s="91"/>
      <c r="H16" s="91"/>
      <c r="I16" s="18">
        <v>0.05</v>
      </c>
      <c r="J16" s="18">
        <v>0.05</v>
      </c>
      <c r="K16" s="18">
        <v>0.05</v>
      </c>
      <c r="L16" s="18">
        <v>0.05</v>
      </c>
      <c r="M16" s="18">
        <v>0.05</v>
      </c>
      <c r="N16" s="18">
        <v>0.05</v>
      </c>
      <c r="O16" s="18">
        <v>0.05</v>
      </c>
      <c r="P16" s="18">
        <v>0.05</v>
      </c>
      <c r="Q16" s="18">
        <v>0.05</v>
      </c>
      <c r="R16" s="18">
        <v>0.05</v>
      </c>
      <c r="S16" s="18">
        <v>0.05</v>
      </c>
      <c r="T16" s="18">
        <v>0.05</v>
      </c>
      <c r="U16" s="18">
        <v>0.05</v>
      </c>
      <c r="V16" s="18">
        <v>0.05</v>
      </c>
      <c r="W16" s="18">
        <v>0.05</v>
      </c>
      <c r="X16" s="18">
        <v>0.05</v>
      </c>
      <c r="Y16" s="18">
        <v>0.05</v>
      </c>
      <c r="Z16" s="18">
        <v>0.05</v>
      </c>
      <c r="AA16" s="18">
        <v>0.05</v>
      </c>
      <c r="AB16" s="18">
        <v>0.05</v>
      </c>
      <c r="AC16" s="18">
        <v>0.05</v>
      </c>
      <c r="AD16" s="18"/>
      <c r="AE16" s="18"/>
      <c r="AF16" s="18"/>
      <c r="AG16" s="18"/>
      <c r="AH16" s="18"/>
      <c r="AI16" s="18"/>
      <c r="AJ16" s="18"/>
      <c r="AK16" s="18"/>
      <c r="AL16" s="18"/>
      <c r="AM16" s="18"/>
    </row>
    <row r="17" spans="1:39" s="1" customFormat="1" ht="14.25" outlineLevel="1">
      <c r="A17" s="91"/>
      <c r="B17" s="91"/>
      <c r="C17" s="91" t="s">
        <v>132</v>
      </c>
      <c r="D17" s="22"/>
      <c r="E17" s="7" t="s">
        <v>132</v>
      </c>
      <c r="F17" s="91"/>
      <c r="G17" s="91"/>
      <c r="H17" s="91"/>
      <c r="I17" s="105">
        <f t="shared" ref="I17:AM17" si="0">IF(I2&lt;=1,1,(H17*(1+I16)))</f>
        <v>1</v>
      </c>
      <c r="J17" s="105">
        <f t="shared" si="0"/>
        <v>1</v>
      </c>
      <c r="K17" s="105">
        <f t="shared" si="0"/>
        <v>1.05</v>
      </c>
      <c r="L17" s="105">
        <f t="shared" si="0"/>
        <v>1.1025</v>
      </c>
      <c r="M17" s="105">
        <f t="shared" si="0"/>
        <v>1.1576250000000001</v>
      </c>
      <c r="N17" s="105">
        <f t="shared" si="0"/>
        <v>1.2155062500000002</v>
      </c>
      <c r="O17" s="105">
        <f t="shared" si="0"/>
        <v>1.2762815625000004</v>
      </c>
      <c r="P17" s="105">
        <f t="shared" si="0"/>
        <v>1.3400956406250004</v>
      </c>
      <c r="Q17" s="105">
        <f t="shared" si="0"/>
        <v>1.4071004226562505</v>
      </c>
      <c r="R17" s="105">
        <f t="shared" si="0"/>
        <v>1.477455443789063</v>
      </c>
      <c r="S17" s="105">
        <f t="shared" si="0"/>
        <v>1.5513282159785162</v>
      </c>
      <c r="T17" s="105">
        <f t="shared" si="0"/>
        <v>1.628894626777442</v>
      </c>
      <c r="U17" s="105">
        <f t="shared" si="0"/>
        <v>1.7103393581163142</v>
      </c>
      <c r="V17" s="105">
        <f t="shared" si="0"/>
        <v>1.7958563260221301</v>
      </c>
      <c r="W17" s="105">
        <f t="shared" si="0"/>
        <v>1.8856491423232367</v>
      </c>
      <c r="X17" s="105">
        <f t="shared" si="0"/>
        <v>1.9799315994393987</v>
      </c>
      <c r="Y17" s="105">
        <f t="shared" si="0"/>
        <v>2.0789281794113688</v>
      </c>
      <c r="Z17" s="105">
        <f t="shared" si="0"/>
        <v>2.1828745883819374</v>
      </c>
      <c r="AA17" s="105">
        <f t="shared" si="0"/>
        <v>2.2920183178010345</v>
      </c>
      <c r="AB17" s="105">
        <f t="shared" si="0"/>
        <v>2.4066192336910861</v>
      </c>
      <c r="AC17" s="105">
        <f t="shared" si="0"/>
        <v>2.5269501953756404</v>
      </c>
      <c r="AD17" s="105">
        <f t="shared" si="0"/>
        <v>2.5269501953756404</v>
      </c>
      <c r="AE17" s="105">
        <f t="shared" si="0"/>
        <v>2.5269501953756404</v>
      </c>
      <c r="AF17" s="105">
        <f t="shared" si="0"/>
        <v>2.5269501953756404</v>
      </c>
      <c r="AG17" s="105">
        <f t="shared" si="0"/>
        <v>2.5269501953756404</v>
      </c>
      <c r="AH17" s="105">
        <f t="shared" si="0"/>
        <v>2.5269501953756404</v>
      </c>
      <c r="AI17" s="105">
        <f t="shared" si="0"/>
        <v>2.5269501953756404</v>
      </c>
      <c r="AJ17" s="105">
        <f t="shared" si="0"/>
        <v>2.5269501953756404</v>
      </c>
      <c r="AK17" s="105">
        <f t="shared" si="0"/>
        <v>2.5269501953756404</v>
      </c>
      <c r="AL17" s="105">
        <f t="shared" si="0"/>
        <v>2.5269501953756404</v>
      </c>
      <c r="AM17" s="105">
        <f t="shared" si="0"/>
        <v>2.5269501953756404</v>
      </c>
    </row>
    <row r="18" spans="1:39" s="1" customFormat="1" ht="14.25" outlineLevel="1">
      <c r="A18" s="91"/>
      <c r="B18" s="91"/>
      <c r="C18" s="91"/>
      <c r="D18" s="22"/>
      <c r="E18" s="7"/>
      <c r="F18" s="91"/>
      <c r="G18" s="91"/>
      <c r="H18" s="91"/>
      <c r="I18" s="105"/>
      <c r="J18" s="105"/>
      <c r="K18" s="105"/>
      <c r="L18" s="105"/>
      <c r="M18" s="105"/>
      <c r="N18" s="105"/>
      <c r="O18" s="105"/>
      <c r="P18" s="105"/>
      <c r="Q18" s="105"/>
      <c r="R18" s="105"/>
      <c r="S18" s="105"/>
      <c r="T18" s="105"/>
      <c r="U18" s="105"/>
      <c r="V18" s="105"/>
      <c r="W18" s="105"/>
      <c r="X18" s="105"/>
      <c r="Y18" s="105"/>
      <c r="Z18" s="105"/>
      <c r="AA18" s="105"/>
      <c r="AB18" s="105"/>
      <c r="AC18" s="105"/>
      <c r="AD18" s="105"/>
      <c r="AE18" s="105"/>
      <c r="AF18" s="105"/>
      <c r="AG18" s="105"/>
      <c r="AH18" s="105"/>
      <c r="AI18" s="105"/>
      <c r="AJ18" s="105"/>
      <c r="AK18" s="105"/>
      <c r="AL18" s="105"/>
      <c r="AM18" s="105"/>
    </row>
    <row r="19" spans="1:39" s="1" customFormat="1" ht="14.25" outlineLevel="1">
      <c r="A19" s="91"/>
      <c r="B19" s="91"/>
      <c r="C19" s="91" t="s">
        <v>137</v>
      </c>
      <c r="D19" s="22"/>
      <c r="E19" s="7" t="s">
        <v>61</v>
      </c>
      <c r="F19" s="91"/>
      <c r="G19" s="91"/>
      <c r="H19" s="91"/>
      <c r="I19" s="18">
        <v>0.01</v>
      </c>
      <c r="J19" s="18">
        <v>0.01</v>
      </c>
      <c r="K19" s="18">
        <v>0.01</v>
      </c>
      <c r="L19" s="18">
        <v>0.01</v>
      </c>
      <c r="M19" s="18">
        <v>0.01</v>
      </c>
      <c r="N19" s="18">
        <v>0.01</v>
      </c>
      <c r="O19" s="18">
        <v>0.01</v>
      </c>
      <c r="P19" s="18">
        <v>0.01</v>
      </c>
      <c r="Q19" s="18">
        <v>0.01</v>
      </c>
      <c r="R19" s="18">
        <v>0.01</v>
      </c>
      <c r="S19" s="18">
        <v>0.01</v>
      </c>
      <c r="T19" s="18">
        <v>0.01</v>
      </c>
      <c r="U19" s="18">
        <v>0.01</v>
      </c>
      <c r="V19" s="18">
        <v>0.01</v>
      </c>
      <c r="W19" s="18">
        <v>0.01</v>
      </c>
      <c r="X19" s="18">
        <v>0.01</v>
      </c>
      <c r="Y19" s="18">
        <v>0.01</v>
      </c>
      <c r="Z19" s="18">
        <v>0.01</v>
      </c>
      <c r="AA19" s="18">
        <v>0.01</v>
      </c>
      <c r="AB19" s="18">
        <v>0.01</v>
      </c>
      <c r="AC19" s="18">
        <v>0.01</v>
      </c>
      <c r="AD19" s="18"/>
      <c r="AE19" s="18"/>
      <c r="AF19" s="18"/>
      <c r="AG19" s="18"/>
      <c r="AH19" s="18"/>
      <c r="AI19" s="18"/>
      <c r="AJ19" s="18"/>
      <c r="AK19" s="18"/>
      <c r="AL19" s="18"/>
      <c r="AM19" s="18"/>
    </row>
    <row r="20" spans="1:39" s="1" customFormat="1" ht="14.25" outlineLevel="1">
      <c r="A20" s="91"/>
      <c r="B20" s="91"/>
      <c r="C20" s="91" t="s">
        <v>132</v>
      </c>
      <c r="D20" s="22"/>
      <c r="E20" s="7" t="s">
        <v>132</v>
      </c>
      <c r="F20" s="91"/>
      <c r="G20" s="91"/>
      <c r="H20" s="91"/>
      <c r="I20" s="105">
        <f>IF('Variable Inputs'!I2&lt;=1,1,(H20*(1+I19)))</f>
        <v>1</v>
      </c>
      <c r="J20" s="105">
        <f>IF('Variable Inputs'!J2&lt;=1,1,(I20*(1+J19)))</f>
        <v>1</v>
      </c>
      <c r="K20" s="105">
        <f>IF('Variable Inputs'!K2&lt;=1,1,(J20*(1+K19)))</f>
        <v>1.01</v>
      </c>
      <c r="L20" s="105">
        <f>IF('Variable Inputs'!L2&lt;=1,1,(K20*(1+L19)))</f>
        <v>1.0201</v>
      </c>
      <c r="M20" s="105">
        <f>IF('Variable Inputs'!M2&lt;=1,1,(L20*(1+M19)))</f>
        <v>1.0303009999999999</v>
      </c>
      <c r="N20" s="105">
        <f>IF('Variable Inputs'!N2&lt;=1,1,(M20*(1+N19)))</f>
        <v>1.04060401</v>
      </c>
      <c r="O20" s="105">
        <f>IF('Variable Inputs'!O2&lt;=1,1,(N20*(1+O19)))</f>
        <v>1.0510100500999999</v>
      </c>
      <c r="P20" s="105">
        <f>IF('Variable Inputs'!P2&lt;=1,1,(O20*(1+P19)))</f>
        <v>1.0615201506009999</v>
      </c>
      <c r="Q20" s="105">
        <f>IF('Variable Inputs'!Q2&lt;=1,1,(P20*(1+Q19)))</f>
        <v>1.0721353521070098</v>
      </c>
      <c r="R20" s="105">
        <f>IF('Variable Inputs'!R2&lt;=1,1,(Q20*(1+R19)))</f>
        <v>1.08285670562808</v>
      </c>
      <c r="S20" s="105">
        <f>IF('Variable Inputs'!S2&lt;=1,1,(R20*(1+S19)))</f>
        <v>1.0936852726843609</v>
      </c>
      <c r="T20" s="105">
        <f>IF('Variable Inputs'!T2&lt;=1,1,(S20*(1+T19)))</f>
        <v>1.1046221254112045</v>
      </c>
      <c r="U20" s="105">
        <f>IF('Variable Inputs'!U2&lt;=1,1,(T20*(1+U19)))</f>
        <v>1.1156683466653166</v>
      </c>
      <c r="V20" s="105">
        <f>IF('Variable Inputs'!V2&lt;=1,1,(U20*(1+V19)))</f>
        <v>1.1268250301319698</v>
      </c>
      <c r="W20" s="105">
        <f>IF('Variable Inputs'!W2&lt;=1,1,(V20*(1+W19)))</f>
        <v>1.1380932804332895</v>
      </c>
      <c r="X20" s="105">
        <f>IF('Variable Inputs'!X2&lt;=1,1,(W20*(1+X19)))</f>
        <v>1.1494742132376223</v>
      </c>
      <c r="Y20" s="105">
        <f>IF('Variable Inputs'!Y2&lt;=1,1,(X20*(1+Y19)))</f>
        <v>1.1609689553699987</v>
      </c>
      <c r="Z20" s="105">
        <f>IF('Variable Inputs'!Z2&lt;=1,1,(Y20*(1+Z19)))</f>
        <v>1.1725786449236986</v>
      </c>
      <c r="AA20" s="105">
        <f>IF('Variable Inputs'!AA2&lt;=1,1,(Z20*(1+AA19)))</f>
        <v>1.1843044313729356</v>
      </c>
      <c r="AB20" s="105">
        <f>IF('Variable Inputs'!AB2&lt;=1,1,(AA20*(1+AB19)))</f>
        <v>1.196147475686665</v>
      </c>
      <c r="AC20" s="105">
        <f>IF('Variable Inputs'!AC2&lt;=1,1,(AB20*(1+AC19)))</f>
        <v>1.2081089504435316</v>
      </c>
      <c r="AD20" s="105">
        <f>IF('Variable Inputs'!AD2&lt;=1,1,(AC20*(1+AD19)))</f>
        <v>1.2081089504435316</v>
      </c>
      <c r="AE20" s="105">
        <f>IF('Variable Inputs'!AE2&lt;=1,1,(AD20*(1+AE19)))</f>
        <v>1.2081089504435316</v>
      </c>
      <c r="AF20" s="105">
        <f>IF('Variable Inputs'!AF2&lt;=1,1,(AE20*(1+AF19)))</f>
        <v>1.2081089504435316</v>
      </c>
      <c r="AG20" s="105">
        <f>IF('Variable Inputs'!AG2&lt;=1,1,(AF20*(1+AG19)))</f>
        <v>1.2081089504435316</v>
      </c>
      <c r="AH20" s="105">
        <f>IF('Variable Inputs'!AH2&lt;=1,1,(AG20*(1+AH19)))</f>
        <v>1.2081089504435316</v>
      </c>
      <c r="AI20" s="105">
        <f>IF('Variable Inputs'!AI2&lt;=1,1,(AH20*(1+AI19)))</f>
        <v>1.2081089504435316</v>
      </c>
      <c r="AJ20" s="105">
        <f>IF('Variable Inputs'!AJ2&lt;=1,1,(AI20*(1+AJ19)))</f>
        <v>1.2081089504435316</v>
      </c>
      <c r="AK20" s="105">
        <f>IF('Variable Inputs'!AK2&lt;=1,1,(AJ20*(1+AK19)))</f>
        <v>1.2081089504435316</v>
      </c>
      <c r="AL20" s="105">
        <f>IF('Variable Inputs'!AL2&lt;=1,1,(AK20*(1+AL19)))</f>
        <v>1.2081089504435316</v>
      </c>
      <c r="AM20" s="105">
        <f>IF('Variable Inputs'!AM2&lt;=1,1,(AL20*(1+AM19)))</f>
        <v>1.2081089504435316</v>
      </c>
    </row>
    <row r="21" spans="1:39" s="1" customFormat="1" ht="14.25" outlineLevel="1">
      <c r="A21" s="91"/>
      <c r="B21" s="91"/>
      <c r="C21" s="91"/>
      <c r="D21" s="91"/>
      <c r="E21" s="103"/>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1"/>
    </row>
    <row r="22" spans="1:39" s="1" customFormat="1" ht="14.25" outlineLevel="1">
      <c r="A22" s="91"/>
      <c r="B22" s="91"/>
      <c r="C22" s="91" t="s">
        <v>138</v>
      </c>
      <c r="D22" s="22"/>
      <c r="E22" s="7" t="s">
        <v>61</v>
      </c>
      <c r="F22" s="91"/>
      <c r="G22" s="91"/>
      <c r="H22" s="91"/>
      <c r="I22" s="18">
        <v>0.01</v>
      </c>
      <c r="J22" s="18">
        <v>0.01</v>
      </c>
      <c r="K22" s="18">
        <v>0.01</v>
      </c>
      <c r="L22" s="18">
        <v>0.01</v>
      </c>
      <c r="M22" s="18">
        <v>0.01</v>
      </c>
      <c r="N22" s="18">
        <v>0.01</v>
      </c>
      <c r="O22" s="18">
        <v>0.01</v>
      </c>
      <c r="P22" s="18">
        <v>0.01</v>
      </c>
      <c r="Q22" s="18">
        <v>0.01</v>
      </c>
      <c r="R22" s="18">
        <v>0.01</v>
      </c>
      <c r="S22" s="18">
        <v>0.01</v>
      </c>
      <c r="T22" s="18">
        <v>0.01</v>
      </c>
      <c r="U22" s="18">
        <v>0.01</v>
      </c>
      <c r="V22" s="18">
        <v>0.01</v>
      </c>
      <c r="W22" s="18">
        <v>0.01</v>
      </c>
      <c r="X22" s="18">
        <v>0.01</v>
      </c>
      <c r="Y22" s="18">
        <v>0.01</v>
      </c>
      <c r="Z22" s="18">
        <v>0.01</v>
      </c>
      <c r="AA22" s="18">
        <v>0.01</v>
      </c>
      <c r="AB22" s="18">
        <v>0.01</v>
      </c>
      <c r="AC22" s="18">
        <v>0.01</v>
      </c>
      <c r="AD22" s="18"/>
      <c r="AE22" s="18"/>
      <c r="AF22" s="18"/>
      <c r="AG22" s="18"/>
      <c r="AH22" s="18"/>
      <c r="AI22" s="18"/>
      <c r="AJ22" s="18"/>
      <c r="AK22" s="18"/>
      <c r="AL22" s="18"/>
      <c r="AM22" s="18"/>
    </row>
    <row r="23" spans="1:39" s="1" customFormat="1" ht="14.25" outlineLevel="1">
      <c r="A23" s="91"/>
      <c r="B23" s="91"/>
      <c r="C23" s="91" t="s">
        <v>132</v>
      </c>
      <c r="D23" s="22"/>
      <c r="E23" s="7" t="s">
        <v>132</v>
      </c>
      <c r="F23" s="91"/>
      <c r="G23" s="91"/>
      <c r="H23" s="91"/>
      <c r="I23" s="105">
        <f>IF('Variable Inputs'!I2&lt;=1,1,(H23*(1+I22)))</f>
        <v>1</v>
      </c>
      <c r="J23" s="105">
        <f>IF('Variable Inputs'!J2&lt;=1,1,(I23*(1+J22)))</f>
        <v>1</v>
      </c>
      <c r="K23" s="105">
        <f>IF('Variable Inputs'!K2&lt;=1,1,(J23*(1+K22)))</f>
        <v>1.01</v>
      </c>
      <c r="L23" s="105">
        <f>IF('Variable Inputs'!L2&lt;=1,1,(K23*(1+L22)))</f>
        <v>1.0201</v>
      </c>
      <c r="M23" s="105">
        <f>IF('Variable Inputs'!M2&lt;=1,1,(L23*(1+M22)))</f>
        <v>1.0303009999999999</v>
      </c>
      <c r="N23" s="105">
        <f>IF('Variable Inputs'!N2&lt;=1,1,(M23*(1+N22)))</f>
        <v>1.04060401</v>
      </c>
      <c r="O23" s="105">
        <f>IF('Variable Inputs'!O2&lt;=1,1,(N23*(1+O22)))</f>
        <v>1.0510100500999999</v>
      </c>
      <c r="P23" s="105">
        <f>IF('Variable Inputs'!P2&lt;=1,1,(O23*(1+P22)))</f>
        <v>1.0615201506009999</v>
      </c>
      <c r="Q23" s="105">
        <f>IF('Variable Inputs'!Q2&lt;=1,1,(P23*(1+Q22)))</f>
        <v>1.0721353521070098</v>
      </c>
      <c r="R23" s="105">
        <f>IF('Variable Inputs'!R2&lt;=1,1,(Q23*(1+R22)))</f>
        <v>1.08285670562808</v>
      </c>
      <c r="S23" s="105">
        <f>IF('Variable Inputs'!S2&lt;=1,1,(R23*(1+S22)))</f>
        <v>1.0936852726843609</v>
      </c>
      <c r="T23" s="105">
        <f>IF('Variable Inputs'!T2&lt;=1,1,(S23*(1+T22)))</f>
        <v>1.1046221254112045</v>
      </c>
      <c r="U23" s="105">
        <f>IF('Variable Inputs'!U2&lt;=1,1,(T23*(1+U22)))</f>
        <v>1.1156683466653166</v>
      </c>
      <c r="V23" s="105">
        <f>IF('Variable Inputs'!V2&lt;=1,1,(U23*(1+V22)))</f>
        <v>1.1268250301319698</v>
      </c>
      <c r="W23" s="105">
        <f>IF('Variable Inputs'!W2&lt;=1,1,(V23*(1+W22)))</f>
        <v>1.1380932804332895</v>
      </c>
      <c r="X23" s="105">
        <f>IF('Variable Inputs'!X2&lt;=1,1,(W23*(1+X22)))</f>
        <v>1.1494742132376223</v>
      </c>
      <c r="Y23" s="105">
        <f>IF('Variable Inputs'!Y2&lt;=1,1,(X23*(1+Y22)))</f>
        <v>1.1609689553699987</v>
      </c>
      <c r="Z23" s="105">
        <f>IF('Variable Inputs'!Z2&lt;=1,1,(Y23*(1+Z22)))</f>
        <v>1.1725786449236986</v>
      </c>
      <c r="AA23" s="105">
        <f>IF('Variable Inputs'!AA2&lt;=1,1,(Z23*(1+AA22)))</f>
        <v>1.1843044313729356</v>
      </c>
      <c r="AB23" s="105">
        <f>IF('Variable Inputs'!AB2&lt;=1,1,(AA23*(1+AB22)))</f>
        <v>1.196147475686665</v>
      </c>
      <c r="AC23" s="105">
        <f>IF('Variable Inputs'!AC2&lt;=1,1,(AB23*(1+AC22)))</f>
        <v>1.2081089504435316</v>
      </c>
      <c r="AD23" s="105">
        <f>IF('Variable Inputs'!AD2&lt;=1,1,(AC23*(1+AD22)))</f>
        <v>1.2081089504435316</v>
      </c>
      <c r="AE23" s="105">
        <f>IF('Variable Inputs'!AE2&lt;=1,1,(AD23*(1+AE22)))</f>
        <v>1.2081089504435316</v>
      </c>
      <c r="AF23" s="105">
        <f>IF('Variable Inputs'!AF2&lt;=1,1,(AE23*(1+AF22)))</f>
        <v>1.2081089504435316</v>
      </c>
      <c r="AG23" s="105">
        <f>IF('Variable Inputs'!AG2&lt;=1,1,(AF23*(1+AG22)))</f>
        <v>1.2081089504435316</v>
      </c>
      <c r="AH23" s="105">
        <f>IF('Variable Inputs'!AH2&lt;=1,1,(AG23*(1+AH22)))</f>
        <v>1.2081089504435316</v>
      </c>
      <c r="AI23" s="105">
        <f>IF('Variable Inputs'!AI2&lt;=1,1,(AH23*(1+AI22)))</f>
        <v>1.2081089504435316</v>
      </c>
      <c r="AJ23" s="105">
        <f>IF('Variable Inputs'!AJ2&lt;=1,1,(AI23*(1+AJ22)))</f>
        <v>1.2081089504435316</v>
      </c>
      <c r="AK23" s="105">
        <f>IF('Variable Inputs'!AK2&lt;=1,1,(AJ23*(1+AK22)))</f>
        <v>1.2081089504435316</v>
      </c>
      <c r="AL23" s="105">
        <f>IF('Variable Inputs'!AL2&lt;=1,1,(AK23*(1+AL22)))</f>
        <v>1.2081089504435316</v>
      </c>
      <c r="AM23" s="105">
        <f>IF('Variable Inputs'!AM2&lt;=1,1,(AL23*(1+AM22)))</f>
        <v>1.2081089504435316</v>
      </c>
    </row>
    <row r="24" spans="1:39" s="1" customFormat="1" ht="14.25" outlineLevel="1">
      <c r="A24" s="91"/>
      <c r="B24" s="91"/>
      <c r="C24" s="91"/>
      <c r="D24" s="91"/>
      <c r="E24" s="103"/>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row>
    <row r="25" spans="1:39" s="1" customFormat="1" ht="14.25" outlineLevel="1">
      <c r="A25" s="91"/>
      <c r="B25" s="91"/>
      <c r="C25" s="91" t="s">
        <v>139</v>
      </c>
      <c r="D25" s="22"/>
      <c r="E25" s="7" t="s">
        <v>61</v>
      </c>
      <c r="F25" s="91"/>
      <c r="G25" s="91"/>
      <c r="H25" s="91"/>
      <c r="I25" s="18">
        <v>0.01</v>
      </c>
      <c r="J25" s="18">
        <v>0.01</v>
      </c>
      <c r="K25" s="18">
        <v>0.01</v>
      </c>
      <c r="L25" s="18">
        <v>0.01</v>
      </c>
      <c r="M25" s="18">
        <v>0.01</v>
      </c>
      <c r="N25" s="18">
        <v>0.01</v>
      </c>
      <c r="O25" s="18">
        <v>0.01</v>
      </c>
      <c r="P25" s="18">
        <v>0.01</v>
      </c>
      <c r="Q25" s="18">
        <v>0.01</v>
      </c>
      <c r="R25" s="18">
        <v>0.01</v>
      </c>
      <c r="S25" s="18">
        <v>0.01</v>
      </c>
      <c r="T25" s="18">
        <v>0.01</v>
      </c>
      <c r="U25" s="18">
        <v>0.01</v>
      </c>
      <c r="V25" s="18">
        <v>0.01</v>
      </c>
      <c r="W25" s="18">
        <v>0.01</v>
      </c>
      <c r="X25" s="18">
        <v>0.01</v>
      </c>
      <c r="Y25" s="18">
        <v>0.01</v>
      </c>
      <c r="Z25" s="18">
        <v>0.01</v>
      </c>
      <c r="AA25" s="18">
        <v>0.01</v>
      </c>
      <c r="AB25" s="18">
        <v>0.01</v>
      </c>
      <c r="AC25" s="18">
        <v>0.01</v>
      </c>
      <c r="AD25" s="18"/>
      <c r="AE25" s="18"/>
      <c r="AF25" s="18"/>
      <c r="AG25" s="18"/>
      <c r="AH25" s="18"/>
      <c r="AI25" s="18"/>
      <c r="AJ25" s="18"/>
      <c r="AK25" s="18"/>
      <c r="AL25" s="18"/>
      <c r="AM25" s="18"/>
    </row>
    <row r="26" spans="1:39" s="1" customFormat="1" ht="14.25" outlineLevel="1">
      <c r="A26" s="91"/>
      <c r="B26" s="91"/>
      <c r="C26" s="91" t="s">
        <v>132</v>
      </c>
      <c r="D26" s="22"/>
      <c r="E26" s="7" t="s">
        <v>132</v>
      </c>
      <c r="F26" s="91"/>
      <c r="G26" s="91"/>
      <c r="H26" s="91"/>
      <c r="I26" s="105">
        <f>IF('Variable Inputs'!I2&lt;=1,1,(H26*(1+I25)))</f>
        <v>1</v>
      </c>
      <c r="J26" s="105">
        <f>IF('Variable Inputs'!J2&lt;=1,1,(I26*(1+J25)))</f>
        <v>1</v>
      </c>
      <c r="K26" s="105">
        <f>IF('Variable Inputs'!K2&lt;=1,1,(J26*(1+K25)))</f>
        <v>1.01</v>
      </c>
      <c r="L26" s="105">
        <f>IF('Variable Inputs'!L2&lt;=1,1,(K26*(1+L25)))</f>
        <v>1.0201</v>
      </c>
      <c r="M26" s="105">
        <f>IF('Variable Inputs'!M2&lt;=1,1,(L26*(1+M25)))</f>
        <v>1.0303009999999999</v>
      </c>
      <c r="N26" s="105">
        <f>IF('Variable Inputs'!N2&lt;=1,1,(M26*(1+N25)))</f>
        <v>1.04060401</v>
      </c>
      <c r="O26" s="105">
        <f>IF('Variable Inputs'!O2&lt;=1,1,(N26*(1+O25)))</f>
        <v>1.0510100500999999</v>
      </c>
      <c r="P26" s="105">
        <f>IF('Variable Inputs'!P2&lt;=1,1,(O26*(1+P25)))</f>
        <v>1.0615201506009999</v>
      </c>
      <c r="Q26" s="105">
        <f>IF('Variable Inputs'!Q2&lt;=1,1,(P26*(1+Q25)))</f>
        <v>1.0721353521070098</v>
      </c>
      <c r="R26" s="105">
        <f>IF('Variable Inputs'!R2&lt;=1,1,(Q26*(1+R25)))</f>
        <v>1.08285670562808</v>
      </c>
      <c r="S26" s="105">
        <f>IF('Variable Inputs'!S2&lt;=1,1,(R26*(1+S25)))</f>
        <v>1.0936852726843609</v>
      </c>
      <c r="T26" s="105">
        <f>IF('Variable Inputs'!T2&lt;=1,1,(S26*(1+T25)))</f>
        <v>1.1046221254112045</v>
      </c>
      <c r="U26" s="105">
        <f>IF('Variable Inputs'!U2&lt;=1,1,(T26*(1+U25)))</f>
        <v>1.1156683466653166</v>
      </c>
      <c r="V26" s="105">
        <f>IF('Variable Inputs'!V2&lt;=1,1,(U26*(1+V25)))</f>
        <v>1.1268250301319698</v>
      </c>
      <c r="W26" s="105">
        <f>IF('Variable Inputs'!W2&lt;=1,1,(V26*(1+W25)))</f>
        <v>1.1380932804332895</v>
      </c>
      <c r="X26" s="105">
        <f>IF('Variable Inputs'!X2&lt;=1,1,(W26*(1+X25)))</f>
        <v>1.1494742132376223</v>
      </c>
      <c r="Y26" s="105">
        <f>IF('Variable Inputs'!Y2&lt;=1,1,(X26*(1+Y25)))</f>
        <v>1.1609689553699987</v>
      </c>
      <c r="Z26" s="105">
        <f>IF('Variable Inputs'!Z2&lt;=1,1,(Y26*(1+Z25)))</f>
        <v>1.1725786449236986</v>
      </c>
      <c r="AA26" s="105">
        <f>IF('Variable Inputs'!AA2&lt;=1,1,(Z26*(1+AA25)))</f>
        <v>1.1843044313729356</v>
      </c>
      <c r="AB26" s="105">
        <f>IF('Variable Inputs'!AB2&lt;=1,1,(AA26*(1+AB25)))</f>
        <v>1.196147475686665</v>
      </c>
      <c r="AC26" s="105">
        <f>IF('Variable Inputs'!AC2&lt;=1,1,(AB26*(1+AC25)))</f>
        <v>1.2081089504435316</v>
      </c>
      <c r="AD26" s="105">
        <f>IF('Variable Inputs'!AD2&lt;=1,1,(AC26*(1+AD25)))</f>
        <v>1.2081089504435316</v>
      </c>
      <c r="AE26" s="105">
        <f>IF('Variable Inputs'!AE2&lt;=1,1,(AD26*(1+AE25)))</f>
        <v>1.2081089504435316</v>
      </c>
      <c r="AF26" s="105">
        <f>IF('Variable Inputs'!AF2&lt;=1,1,(AE26*(1+AF25)))</f>
        <v>1.2081089504435316</v>
      </c>
      <c r="AG26" s="105">
        <f>IF('Variable Inputs'!AG2&lt;=1,1,(AF26*(1+AG25)))</f>
        <v>1.2081089504435316</v>
      </c>
      <c r="AH26" s="105">
        <f>IF('Variable Inputs'!AH2&lt;=1,1,(AG26*(1+AH25)))</f>
        <v>1.2081089504435316</v>
      </c>
      <c r="AI26" s="105">
        <f>IF('Variable Inputs'!AI2&lt;=1,1,(AH26*(1+AI25)))</f>
        <v>1.2081089504435316</v>
      </c>
      <c r="AJ26" s="105">
        <f>IF('Variable Inputs'!AJ2&lt;=1,1,(AI26*(1+AJ25)))</f>
        <v>1.2081089504435316</v>
      </c>
      <c r="AK26" s="105">
        <f>IF('Variable Inputs'!AK2&lt;=1,1,(AJ26*(1+AK25)))</f>
        <v>1.2081089504435316</v>
      </c>
      <c r="AL26" s="105">
        <f>IF('Variable Inputs'!AL2&lt;=1,1,(AK26*(1+AL25)))</f>
        <v>1.2081089504435316</v>
      </c>
      <c r="AM26" s="105">
        <f>IF('Variable Inputs'!AM2&lt;=1,1,(AL26*(1+AM25)))</f>
        <v>1.2081089504435316</v>
      </c>
    </row>
    <row r="27" spans="1:39" s="1" customFormat="1" ht="14.25">
      <c r="A27" s="91"/>
      <c r="B27" s="91"/>
      <c r="C27" s="91"/>
      <c r="D27" s="91"/>
      <c r="E27" s="103"/>
      <c r="F27" s="91"/>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row>
    <row r="28" spans="1:39" s="1" customFormat="1" ht="14.25">
      <c r="A28" s="6"/>
      <c r="B28" s="6" t="s">
        <v>140</v>
      </c>
      <c r="C28" s="6"/>
      <c r="D28" s="6"/>
      <c r="E28" s="53"/>
      <c r="F28" s="6"/>
      <c r="G28" s="6"/>
      <c r="H28" s="6"/>
      <c r="I28" s="6"/>
      <c r="J28" s="8"/>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row>
    <row r="29" spans="1:39" s="1" customFormat="1" ht="14.25" outlineLevel="1">
      <c r="A29" s="91"/>
      <c r="B29" s="91"/>
      <c r="C29" s="91" t="s">
        <v>141</v>
      </c>
      <c r="D29" s="22"/>
      <c r="E29" s="7" t="s">
        <v>61</v>
      </c>
      <c r="F29" s="91"/>
      <c r="G29" s="91"/>
      <c r="H29" s="91"/>
      <c r="I29" s="18">
        <v>0.33</v>
      </c>
      <c r="J29" s="18">
        <v>0.33</v>
      </c>
      <c r="K29" s="18">
        <v>0.33</v>
      </c>
      <c r="L29" s="18">
        <v>0.33</v>
      </c>
      <c r="M29" s="18">
        <v>0.33</v>
      </c>
      <c r="N29" s="18">
        <v>0.33</v>
      </c>
      <c r="O29" s="18">
        <v>0.33</v>
      </c>
      <c r="P29" s="18">
        <v>0.33</v>
      </c>
      <c r="Q29" s="18">
        <v>0.33</v>
      </c>
      <c r="R29" s="18">
        <v>0.33</v>
      </c>
      <c r="S29" s="18">
        <v>0.33</v>
      </c>
      <c r="T29" s="18">
        <v>0.33</v>
      </c>
      <c r="U29" s="18">
        <v>0.33</v>
      </c>
      <c r="V29" s="18">
        <v>0.33</v>
      </c>
      <c r="W29" s="18">
        <v>0.33</v>
      </c>
      <c r="X29" s="18">
        <v>0.33</v>
      </c>
      <c r="Y29" s="18">
        <v>0.33</v>
      </c>
      <c r="Z29" s="18">
        <v>0.33</v>
      </c>
      <c r="AA29" s="18">
        <v>0.33</v>
      </c>
      <c r="AB29" s="18">
        <v>0.33</v>
      </c>
      <c r="AC29" s="18">
        <v>0.33</v>
      </c>
      <c r="AD29" s="18"/>
      <c r="AE29" s="18"/>
      <c r="AF29" s="18"/>
      <c r="AG29" s="18"/>
      <c r="AH29" s="18"/>
      <c r="AI29" s="18"/>
      <c r="AJ29" s="18"/>
      <c r="AK29" s="18"/>
      <c r="AL29" s="18"/>
      <c r="AM29" s="18"/>
    </row>
    <row r="30" spans="1:39" s="1" customFormat="1" ht="14.25" outlineLevel="1">
      <c r="A30" s="91"/>
      <c r="B30" s="91"/>
      <c r="C30" s="91" t="s">
        <v>142</v>
      </c>
      <c r="D30" s="22"/>
      <c r="E30" s="7" t="s">
        <v>61</v>
      </c>
      <c r="F30" s="91"/>
      <c r="G30" s="91"/>
      <c r="H30" s="91"/>
      <c r="I30" s="18">
        <v>0.67</v>
      </c>
      <c r="J30" s="18">
        <v>0.67</v>
      </c>
      <c r="K30" s="18">
        <v>0.67</v>
      </c>
      <c r="L30" s="18">
        <v>0.67</v>
      </c>
      <c r="M30" s="18">
        <v>0.67</v>
      </c>
      <c r="N30" s="18">
        <v>0.67</v>
      </c>
      <c r="O30" s="18">
        <v>0.67</v>
      </c>
      <c r="P30" s="18">
        <v>0.67</v>
      </c>
      <c r="Q30" s="18">
        <v>0.67</v>
      </c>
      <c r="R30" s="18">
        <v>0.67</v>
      </c>
      <c r="S30" s="18">
        <v>0.67</v>
      </c>
      <c r="T30" s="18">
        <v>0.67</v>
      </c>
      <c r="U30" s="18">
        <v>0.67</v>
      </c>
      <c r="V30" s="18">
        <v>0.67</v>
      </c>
      <c r="W30" s="18">
        <v>0.67</v>
      </c>
      <c r="X30" s="18">
        <v>0.67</v>
      </c>
      <c r="Y30" s="18">
        <v>0.67</v>
      </c>
      <c r="Z30" s="18">
        <v>0.67</v>
      </c>
      <c r="AA30" s="18">
        <v>0.67</v>
      </c>
      <c r="AB30" s="18">
        <v>0.67</v>
      </c>
      <c r="AC30" s="18">
        <v>0.67</v>
      </c>
      <c r="AD30" s="18"/>
      <c r="AE30" s="18"/>
      <c r="AF30" s="18"/>
      <c r="AG30" s="18"/>
      <c r="AH30" s="18"/>
      <c r="AI30" s="18"/>
      <c r="AJ30" s="18"/>
      <c r="AK30" s="18"/>
      <c r="AL30" s="18"/>
      <c r="AM30" s="18"/>
    </row>
    <row r="31" spans="1:39" s="1" customFormat="1" ht="14.25" outlineLevel="1">
      <c r="A31" s="91"/>
      <c r="B31" s="91"/>
      <c r="C31" s="91"/>
      <c r="D31" s="22"/>
      <c r="E31" s="7"/>
      <c r="F31" s="91"/>
      <c r="G31" s="91"/>
      <c r="H31" s="91"/>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row>
    <row r="32" spans="1:39" ht="15.6" outlineLevel="1">
      <c r="C32" s="91" t="s">
        <v>143</v>
      </c>
      <c r="D32" s="22"/>
      <c r="E32" s="7" t="s">
        <v>67</v>
      </c>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row>
    <row r="33" spans="1:39" ht="15.6" outlineLevel="1">
      <c r="C33" s="91" t="s">
        <v>144</v>
      </c>
      <c r="D33" s="22"/>
      <c r="E33" s="7" t="s">
        <v>67</v>
      </c>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row>
    <row r="34" spans="1:39" ht="5.45" customHeight="1" outlineLevel="1">
      <c r="C34" s="91"/>
      <c r="D34" s="22"/>
      <c r="E34" s="7"/>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row>
    <row r="35" spans="1:39" ht="15.6" outlineLevel="1">
      <c r="C35" s="2" t="s">
        <v>145</v>
      </c>
      <c r="D35" s="22"/>
      <c r="E35" s="7"/>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row>
    <row r="36" spans="1:39" ht="15.6" outlineLevel="1">
      <c r="C36" s="91" t="s">
        <v>146</v>
      </c>
      <c r="D36" s="22"/>
      <c r="E36" s="7" t="s">
        <v>67</v>
      </c>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row>
    <row r="37" spans="1:39" ht="15.6" outlineLevel="1">
      <c r="C37" s="91" t="s">
        <v>147</v>
      </c>
      <c r="D37" s="22"/>
      <c r="E37" s="7" t="s">
        <v>67</v>
      </c>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row>
    <row r="38" spans="1:39" ht="6.6" customHeight="1" outlineLevel="1">
      <c r="C38" s="91"/>
      <c r="D38" s="22"/>
      <c r="E38" s="7"/>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row>
    <row r="39" spans="1:39" ht="15.6" outlineLevel="1">
      <c r="C39" s="2" t="s">
        <v>148</v>
      </c>
      <c r="D39" s="22"/>
      <c r="E39" s="7"/>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row>
    <row r="40" spans="1:39" ht="15.6" outlineLevel="1">
      <c r="C40" s="91" t="s">
        <v>147</v>
      </c>
      <c r="D40" s="22"/>
      <c r="E40" s="7" t="s">
        <v>67</v>
      </c>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row>
    <row r="41" spans="1:39" s="1" customFormat="1" ht="14.25">
      <c r="A41" s="91"/>
      <c r="B41" s="91"/>
      <c r="C41" s="91"/>
      <c r="D41" s="91"/>
      <c r="E41" s="103"/>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row>
    <row r="42" spans="1:39" s="1" customFormat="1" ht="14.25">
      <c r="A42" s="6"/>
      <c r="B42" s="6" t="s">
        <v>149</v>
      </c>
      <c r="C42" s="6"/>
      <c r="D42" s="6"/>
      <c r="E42" s="53"/>
      <c r="F42" s="6"/>
      <c r="G42" s="6"/>
      <c r="H42" s="6"/>
      <c r="I42" s="6"/>
      <c r="J42" s="8"/>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row>
    <row r="43" spans="1:39" ht="15.6" outlineLevel="1">
      <c r="C43" s="2" t="s">
        <v>150</v>
      </c>
    </row>
    <row r="44" spans="1:39" ht="15.6" outlineLevel="1">
      <c r="C44" s="91" t="s">
        <v>151</v>
      </c>
      <c r="E44" s="7" t="s">
        <v>61</v>
      </c>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row>
    <row r="45" spans="1:39" ht="15.6" outlineLevel="1">
      <c r="C45" s="91" t="s">
        <v>152</v>
      </c>
      <c r="E45" s="7" t="s">
        <v>61</v>
      </c>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row>
    <row r="46" spans="1:39" ht="15.6" outlineLevel="1">
      <c r="C46" s="91" t="s">
        <v>153</v>
      </c>
      <c r="E46" s="7" t="s">
        <v>61</v>
      </c>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row>
    <row r="47" spans="1:39" ht="15.6" outlineLevel="1">
      <c r="C47" s="91" t="s">
        <v>154</v>
      </c>
      <c r="E47" s="7" t="s">
        <v>61</v>
      </c>
      <c r="I47" s="106">
        <f>1-(I45*I44)</f>
        <v>1</v>
      </c>
      <c r="J47" s="106">
        <f t="shared" ref="J47:AM47" si="1">1-(J45*J44)</f>
        <v>1</v>
      </c>
      <c r="K47" s="106">
        <f t="shared" si="1"/>
        <v>1</v>
      </c>
      <c r="L47" s="106">
        <f t="shared" si="1"/>
        <v>1</v>
      </c>
      <c r="M47" s="106">
        <f t="shared" si="1"/>
        <v>1</v>
      </c>
      <c r="N47" s="106">
        <f t="shared" si="1"/>
        <v>1</v>
      </c>
      <c r="O47" s="106">
        <f t="shared" si="1"/>
        <v>1</v>
      </c>
      <c r="P47" s="106">
        <f t="shared" si="1"/>
        <v>1</v>
      </c>
      <c r="Q47" s="106">
        <f t="shared" si="1"/>
        <v>1</v>
      </c>
      <c r="R47" s="106">
        <f t="shared" si="1"/>
        <v>1</v>
      </c>
      <c r="S47" s="106">
        <f t="shared" si="1"/>
        <v>1</v>
      </c>
      <c r="T47" s="106">
        <f t="shared" si="1"/>
        <v>1</v>
      </c>
      <c r="U47" s="106">
        <f t="shared" si="1"/>
        <v>1</v>
      </c>
      <c r="V47" s="106">
        <f t="shared" si="1"/>
        <v>1</v>
      </c>
      <c r="W47" s="106">
        <f t="shared" si="1"/>
        <v>1</v>
      </c>
      <c r="X47" s="106">
        <f t="shared" si="1"/>
        <v>1</v>
      </c>
      <c r="Y47" s="106">
        <f t="shared" si="1"/>
        <v>1</v>
      </c>
      <c r="Z47" s="106">
        <f t="shared" si="1"/>
        <v>1</v>
      </c>
      <c r="AA47" s="106">
        <f t="shared" si="1"/>
        <v>1</v>
      </c>
      <c r="AB47" s="106">
        <f t="shared" si="1"/>
        <v>1</v>
      </c>
      <c r="AC47" s="106">
        <f t="shared" si="1"/>
        <v>1</v>
      </c>
      <c r="AD47" s="106">
        <f t="shared" si="1"/>
        <v>1</v>
      </c>
      <c r="AE47" s="106">
        <f t="shared" si="1"/>
        <v>1</v>
      </c>
      <c r="AF47" s="106">
        <f t="shared" si="1"/>
        <v>1</v>
      </c>
      <c r="AG47" s="106">
        <f t="shared" si="1"/>
        <v>1</v>
      </c>
      <c r="AH47" s="106">
        <f t="shared" si="1"/>
        <v>1</v>
      </c>
      <c r="AI47" s="106">
        <f t="shared" si="1"/>
        <v>1</v>
      </c>
      <c r="AJ47" s="106">
        <f t="shared" si="1"/>
        <v>1</v>
      </c>
      <c r="AK47" s="106">
        <f t="shared" si="1"/>
        <v>1</v>
      </c>
      <c r="AL47" s="106">
        <f t="shared" si="1"/>
        <v>1</v>
      </c>
      <c r="AM47" s="106">
        <f t="shared" si="1"/>
        <v>1</v>
      </c>
    </row>
    <row r="48" spans="1:39" ht="15.6" outlineLevel="1">
      <c r="C48" s="91" t="s">
        <v>155</v>
      </c>
      <c r="E48" s="89"/>
      <c r="I48" s="106">
        <f>1-(I46*I44)</f>
        <v>1</v>
      </c>
      <c r="J48" s="106">
        <f t="shared" ref="J48:AM48" si="2">1-(J46*J44)</f>
        <v>1</v>
      </c>
      <c r="K48" s="106">
        <f t="shared" si="2"/>
        <v>1</v>
      </c>
      <c r="L48" s="106">
        <f t="shared" si="2"/>
        <v>1</v>
      </c>
      <c r="M48" s="106">
        <f t="shared" si="2"/>
        <v>1</v>
      </c>
      <c r="N48" s="106">
        <f t="shared" si="2"/>
        <v>1</v>
      </c>
      <c r="O48" s="106">
        <f t="shared" si="2"/>
        <v>1</v>
      </c>
      <c r="P48" s="106">
        <f t="shared" si="2"/>
        <v>1</v>
      </c>
      <c r="Q48" s="106">
        <f t="shared" si="2"/>
        <v>1</v>
      </c>
      <c r="R48" s="106">
        <f t="shared" si="2"/>
        <v>1</v>
      </c>
      <c r="S48" s="106">
        <f t="shared" si="2"/>
        <v>1</v>
      </c>
      <c r="T48" s="106">
        <f t="shared" si="2"/>
        <v>1</v>
      </c>
      <c r="U48" s="106">
        <f t="shared" si="2"/>
        <v>1</v>
      </c>
      <c r="V48" s="106">
        <f t="shared" si="2"/>
        <v>1</v>
      </c>
      <c r="W48" s="106">
        <f t="shared" si="2"/>
        <v>1</v>
      </c>
      <c r="X48" s="106">
        <f t="shared" si="2"/>
        <v>1</v>
      </c>
      <c r="Y48" s="106">
        <f t="shared" si="2"/>
        <v>1</v>
      </c>
      <c r="Z48" s="106">
        <f t="shared" si="2"/>
        <v>1</v>
      </c>
      <c r="AA48" s="106">
        <f t="shared" si="2"/>
        <v>1</v>
      </c>
      <c r="AB48" s="106">
        <f t="shared" si="2"/>
        <v>1</v>
      </c>
      <c r="AC48" s="106">
        <f t="shared" si="2"/>
        <v>1</v>
      </c>
      <c r="AD48" s="106">
        <f t="shared" si="2"/>
        <v>1</v>
      </c>
      <c r="AE48" s="106">
        <f t="shared" si="2"/>
        <v>1</v>
      </c>
      <c r="AF48" s="106">
        <f t="shared" si="2"/>
        <v>1</v>
      </c>
      <c r="AG48" s="106">
        <f t="shared" si="2"/>
        <v>1</v>
      </c>
      <c r="AH48" s="106">
        <f t="shared" si="2"/>
        <v>1</v>
      </c>
      <c r="AI48" s="106">
        <f t="shared" si="2"/>
        <v>1</v>
      </c>
      <c r="AJ48" s="106">
        <f t="shared" si="2"/>
        <v>1</v>
      </c>
      <c r="AK48" s="106">
        <f t="shared" si="2"/>
        <v>1</v>
      </c>
      <c r="AL48" s="106">
        <f t="shared" si="2"/>
        <v>1</v>
      </c>
      <c r="AM48" s="106">
        <f t="shared" si="2"/>
        <v>1</v>
      </c>
    </row>
    <row r="49" spans="1:39" outlineLevel="1"/>
    <row r="50" spans="1:39" ht="15.6" outlineLevel="1">
      <c r="C50" s="2" t="s">
        <v>156</v>
      </c>
    </row>
    <row r="51" spans="1:39" s="1" customFormat="1" ht="14.25" outlineLevel="1">
      <c r="A51" s="91"/>
      <c r="B51" s="91"/>
      <c r="C51" s="91" t="s">
        <v>151</v>
      </c>
      <c r="D51" s="91"/>
      <c r="E51" s="7" t="s">
        <v>61</v>
      </c>
      <c r="F51" s="91"/>
      <c r="G51" s="91"/>
      <c r="H51" s="91"/>
      <c r="I51" s="18">
        <v>1</v>
      </c>
      <c r="J51" s="18">
        <v>1</v>
      </c>
      <c r="K51" s="18">
        <v>1</v>
      </c>
      <c r="L51" s="18">
        <v>1</v>
      </c>
      <c r="M51" s="18">
        <v>1</v>
      </c>
      <c r="N51" s="18">
        <v>1</v>
      </c>
      <c r="O51" s="18">
        <v>1</v>
      </c>
      <c r="P51" s="18">
        <v>1</v>
      </c>
      <c r="Q51" s="18">
        <v>1</v>
      </c>
      <c r="R51" s="18">
        <v>1</v>
      </c>
      <c r="S51" s="18">
        <v>1</v>
      </c>
      <c r="T51" s="18">
        <v>1</v>
      </c>
      <c r="U51" s="18">
        <v>1</v>
      </c>
      <c r="V51" s="18">
        <v>1</v>
      </c>
      <c r="W51" s="18">
        <v>1</v>
      </c>
      <c r="X51" s="18">
        <v>1</v>
      </c>
      <c r="Y51" s="18">
        <v>1</v>
      </c>
      <c r="Z51" s="18">
        <v>1</v>
      </c>
      <c r="AA51" s="18">
        <v>1</v>
      </c>
      <c r="AB51" s="18">
        <v>1</v>
      </c>
      <c r="AC51" s="18">
        <v>1</v>
      </c>
      <c r="AD51" s="18"/>
      <c r="AE51" s="18"/>
      <c r="AF51" s="18"/>
      <c r="AG51" s="18"/>
      <c r="AH51" s="18"/>
      <c r="AI51" s="18"/>
      <c r="AJ51" s="18"/>
      <c r="AK51" s="18"/>
      <c r="AL51" s="18"/>
      <c r="AM51" s="18"/>
    </row>
    <row r="52" spans="1:39" ht="15.6" outlineLevel="1">
      <c r="C52" s="91" t="s">
        <v>152</v>
      </c>
      <c r="E52" s="7" t="s">
        <v>61</v>
      </c>
      <c r="I52" s="18">
        <v>1</v>
      </c>
      <c r="J52" s="18">
        <v>1</v>
      </c>
      <c r="K52" s="18">
        <v>1</v>
      </c>
      <c r="L52" s="18">
        <v>1</v>
      </c>
      <c r="M52" s="18">
        <v>1</v>
      </c>
      <c r="N52" s="18">
        <v>1</v>
      </c>
      <c r="O52" s="18">
        <v>1</v>
      </c>
      <c r="P52" s="18">
        <v>1</v>
      </c>
      <c r="Q52" s="18">
        <v>1</v>
      </c>
      <c r="R52" s="18">
        <v>1</v>
      </c>
      <c r="S52" s="18">
        <v>1</v>
      </c>
      <c r="T52" s="18">
        <v>1</v>
      </c>
      <c r="U52" s="18">
        <v>1</v>
      </c>
      <c r="V52" s="18">
        <v>1</v>
      </c>
      <c r="W52" s="18">
        <v>1</v>
      </c>
      <c r="X52" s="18">
        <v>1</v>
      </c>
      <c r="Y52" s="18">
        <v>1</v>
      </c>
      <c r="Z52" s="18">
        <v>1</v>
      </c>
      <c r="AA52" s="18">
        <v>1</v>
      </c>
      <c r="AB52" s="18">
        <v>1</v>
      </c>
      <c r="AC52" s="18">
        <v>1</v>
      </c>
      <c r="AD52" s="18"/>
      <c r="AE52" s="18"/>
      <c r="AF52" s="18"/>
      <c r="AG52" s="18"/>
      <c r="AH52" s="18"/>
      <c r="AI52" s="18"/>
      <c r="AJ52" s="18"/>
      <c r="AK52" s="18"/>
      <c r="AL52" s="18"/>
      <c r="AM52" s="18"/>
    </row>
    <row r="53" spans="1:39" ht="15.6" outlineLevel="1">
      <c r="C53" s="91" t="s">
        <v>153</v>
      </c>
      <c r="E53" s="7" t="s">
        <v>61</v>
      </c>
      <c r="I53" s="18">
        <v>1</v>
      </c>
      <c r="J53" s="18">
        <v>1</v>
      </c>
      <c r="K53" s="18">
        <v>1</v>
      </c>
      <c r="L53" s="18">
        <v>1</v>
      </c>
      <c r="M53" s="18">
        <v>1</v>
      </c>
      <c r="N53" s="18">
        <v>1</v>
      </c>
      <c r="O53" s="18">
        <v>1</v>
      </c>
      <c r="P53" s="18">
        <v>1</v>
      </c>
      <c r="Q53" s="18">
        <v>1</v>
      </c>
      <c r="R53" s="18">
        <v>1</v>
      </c>
      <c r="S53" s="18">
        <v>1</v>
      </c>
      <c r="T53" s="18">
        <v>1</v>
      </c>
      <c r="U53" s="18">
        <v>1</v>
      </c>
      <c r="V53" s="18">
        <v>1</v>
      </c>
      <c r="W53" s="18">
        <v>1</v>
      </c>
      <c r="X53" s="18">
        <v>1</v>
      </c>
      <c r="Y53" s="18">
        <v>1</v>
      </c>
      <c r="Z53" s="18">
        <v>1</v>
      </c>
      <c r="AA53" s="18">
        <v>1</v>
      </c>
      <c r="AB53" s="18">
        <v>1</v>
      </c>
      <c r="AC53" s="18">
        <v>1</v>
      </c>
      <c r="AD53" s="18"/>
      <c r="AE53" s="18"/>
      <c r="AF53" s="18"/>
      <c r="AG53" s="18"/>
      <c r="AH53" s="18"/>
      <c r="AI53" s="18"/>
      <c r="AJ53" s="18"/>
      <c r="AK53" s="18"/>
      <c r="AL53" s="18"/>
      <c r="AM53" s="18"/>
    </row>
    <row r="54" spans="1:39" ht="15.6" outlineLevel="1">
      <c r="C54" s="91" t="s">
        <v>154</v>
      </c>
      <c r="E54" s="7" t="s">
        <v>61</v>
      </c>
      <c r="I54" s="106">
        <f>1-(I52*I51)</f>
        <v>0</v>
      </c>
      <c r="J54" s="106">
        <f t="shared" ref="J54:AM54" si="3">1-(J52*J51)</f>
        <v>0</v>
      </c>
      <c r="K54" s="106">
        <f t="shared" si="3"/>
        <v>0</v>
      </c>
      <c r="L54" s="106">
        <f t="shared" si="3"/>
        <v>0</v>
      </c>
      <c r="M54" s="106">
        <f t="shared" si="3"/>
        <v>0</v>
      </c>
      <c r="N54" s="106">
        <f t="shared" si="3"/>
        <v>0</v>
      </c>
      <c r="O54" s="106">
        <f t="shared" si="3"/>
        <v>0</v>
      </c>
      <c r="P54" s="106">
        <f t="shared" si="3"/>
        <v>0</v>
      </c>
      <c r="Q54" s="106">
        <f t="shared" si="3"/>
        <v>0</v>
      </c>
      <c r="R54" s="106">
        <f t="shared" si="3"/>
        <v>0</v>
      </c>
      <c r="S54" s="106">
        <f t="shared" si="3"/>
        <v>0</v>
      </c>
      <c r="T54" s="106">
        <f t="shared" si="3"/>
        <v>0</v>
      </c>
      <c r="U54" s="106">
        <f t="shared" si="3"/>
        <v>0</v>
      </c>
      <c r="V54" s="106">
        <f t="shared" si="3"/>
        <v>0</v>
      </c>
      <c r="W54" s="106">
        <f t="shared" si="3"/>
        <v>0</v>
      </c>
      <c r="X54" s="106">
        <f t="shared" si="3"/>
        <v>0</v>
      </c>
      <c r="Y54" s="106">
        <f t="shared" si="3"/>
        <v>0</v>
      </c>
      <c r="Z54" s="106">
        <f t="shared" si="3"/>
        <v>0</v>
      </c>
      <c r="AA54" s="106">
        <f t="shared" si="3"/>
        <v>0</v>
      </c>
      <c r="AB54" s="106">
        <f t="shared" si="3"/>
        <v>0</v>
      </c>
      <c r="AC54" s="106">
        <f t="shared" si="3"/>
        <v>0</v>
      </c>
      <c r="AD54" s="106">
        <f t="shared" si="3"/>
        <v>1</v>
      </c>
      <c r="AE54" s="106">
        <f t="shared" si="3"/>
        <v>1</v>
      </c>
      <c r="AF54" s="106">
        <f t="shared" si="3"/>
        <v>1</v>
      </c>
      <c r="AG54" s="106">
        <f t="shared" si="3"/>
        <v>1</v>
      </c>
      <c r="AH54" s="106">
        <f t="shared" si="3"/>
        <v>1</v>
      </c>
      <c r="AI54" s="106">
        <f t="shared" si="3"/>
        <v>1</v>
      </c>
      <c r="AJ54" s="106">
        <f t="shared" si="3"/>
        <v>1</v>
      </c>
      <c r="AK54" s="106">
        <f t="shared" si="3"/>
        <v>1</v>
      </c>
      <c r="AL54" s="106">
        <f t="shared" si="3"/>
        <v>1</v>
      </c>
      <c r="AM54" s="106">
        <f t="shared" si="3"/>
        <v>1</v>
      </c>
    </row>
    <row r="55" spans="1:39" ht="15.6" outlineLevel="1">
      <c r="C55" s="91" t="s">
        <v>155</v>
      </c>
      <c r="E55" s="89"/>
      <c r="I55" s="106">
        <f>1-(I53*I51)</f>
        <v>0</v>
      </c>
      <c r="J55" s="106">
        <f t="shared" ref="J55:AM55" si="4">1-(J53*J51)</f>
        <v>0</v>
      </c>
      <c r="K55" s="106">
        <f t="shared" si="4"/>
        <v>0</v>
      </c>
      <c r="L55" s="106">
        <f t="shared" si="4"/>
        <v>0</v>
      </c>
      <c r="M55" s="106">
        <f t="shared" si="4"/>
        <v>0</v>
      </c>
      <c r="N55" s="106">
        <f t="shared" si="4"/>
        <v>0</v>
      </c>
      <c r="O55" s="106">
        <f t="shared" si="4"/>
        <v>0</v>
      </c>
      <c r="P55" s="106">
        <f t="shared" si="4"/>
        <v>0</v>
      </c>
      <c r="Q55" s="106">
        <f t="shared" si="4"/>
        <v>0</v>
      </c>
      <c r="R55" s="106">
        <f t="shared" si="4"/>
        <v>0</v>
      </c>
      <c r="S55" s="106">
        <f t="shared" si="4"/>
        <v>0</v>
      </c>
      <c r="T55" s="106">
        <f t="shared" si="4"/>
        <v>0</v>
      </c>
      <c r="U55" s="106">
        <f t="shared" si="4"/>
        <v>0</v>
      </c>
      <c r="V55" s="106">
        <f t="shared" si="4"/>
        <v>0</v>
      </c>
      <c r="W55" s="106">
        <f t="shared" si="4"/>
        <v>0</v>
      </c>
      <c r="X55" s="106">
        <f t="shared" si="4"/>
        <v>0</v>
      </c>
      <c r="Y55" s="106">
        <f t="shared" si="4"/>
        <v>0</v>
      </c>
      <c r="Z55" s="106">
        <f t="shared" si="4"/>
        <v>0</v>
      </c>
      <c r="AA55" s="106">
        <f t="shared" si="4"/>
        <v>0</v>
      </c>
      <c r="AB55" s="106">
        <f t="shared" si="4"/>
        <v>0</v>
      </c>
      <c r="AC55" s="106">
        <f t="shared" si="4"/>
        <v>0</v>
      </c>
      <c r="AD55" s="106">
        <f t="shared" si="4"/>
        <v>1</v>
      </c>
      <c r="AE55" s="106">
        <f t="shared" si="4"/>
        <v>1</v>
      </c>
      <c r="AF55" s="106">
        <f t="shared" si="4"/>
        <v>1</v>
      </c>
      <c r="AG55" s="106">
        <f t="shared" si="4"/>
        <v>1</v>
      </c>
      <c r="AH55" s="106">
        <f t="shared" si="4"/>
        <v>1</v>
      </c>
      <c r="AI55" s="106">
        <f t="shared" si="4"/>
        <v>1</v>
      </c>
      <c r="AJ55" s="106">
        <f t="shared" si="4"/>
        <v>1</v>
      </c>
      <c r="AK55" s="106">
        <f t="shared" si="4"/>
        <v>1</v>
      </c>
      <c r="AL55" s="106">
        <f t="shared" si="4"/>
        <v>1</v>
      </c>
      <c r="AM55" s="106">
        <f t="shared" si="4"/>
        <v>1</v>
      </c>
    </row>
    <row r="56" spans="1:39" outlineLevel="1"/>
    <row r="57" spans="1:39" ht="15.6" outlineLevel="1">
      <c r="C57" s="2" t="s">
        <v>157</v>
      </c>
    </row>
    <row r="58" spans="1:39" s="1" customFormat="1" ht="14.25" outlineLevel="1">
      <c r="A58" s="91"/>
      <c r="B58" s="91"/>
      <c r="C58" s="91" t="s">
        <v>151</v>
      </c>
      <c r="D58" s="91"/>
      <c r="E58" s="7" t="s">
        <v>61</v>
      </c>
      <c r="F58" s="91"/>
      <c r="G58" s="91"/>
      <c r="H58" s="91"/>
      <c r="I58" s="18">
        <v>1</v>
      </c>
      <c r="J58" s="18">
        <v>1</v>
      </c>
      <c r="K58" s="18">
        <v>1</v>
      </c>
      <c r="L58" s="18">
        <v>1</v>
      </c>
      <c r="M58" s="18">
        <v>1</v>
      </c>
      <c r="N58" s="18">
        <v>1</v>
      </c>
      <c r="O58" s="18">
        <v>1</v>
      </c>
      <c r="P58" s="18">
        <v>1</v>
      </c>
      <c r="Q58" s="18">
        <v>1</v>
      </c>
      <c r="R58" s="18">
        <v>1</v>
      </c>
      <c r="S58" s="18">
        <v>1</v>
      </c>
      <c r="T58" s="18">
        <v>1</v>
      </c>
      <c r="U58" s="18">
        <v>1</v>
      </c>
      <c r="V58" s="18">
        <v>1</v>
      </c>
      <c r="W58" s="18">
        <v>1</v>
      </c>
      <c r="X58" s="18">
        <v>1</v>
      </c>
      <c r="Y58" s="18">
        <v>1</v>
      </c>
      <c r="Z58" s="18">
        <v>1</v>
      </c>
      <c r="AA58" s="18">
        <v>1</v>
      </c>
      <c r="AB58" s="18">
        <v>1</v>
      </c>
      <c r="AC58" s="18">
        <v>1</v>
      </c>
      <c r="AD58" s="18"/>
      <c r="AE58" s="18"/>
      <c r="AF58" s="18"/>
      <c r="AG58" s="18"/>
      <c r="AH58" s="18"/>
      <c r="AI58" s="18"/>
      <c r="AJ58" s="18"/>
      <c r="AK58" s="18"/>
      <c r="AL58" s="18"/>
      <c r="AM58" s="18"/>
    </row>
    <row r="59" spans="1:39" ht="15.6" outlineLevel="1">
      <c r="C59" s="91" t="s">
        <v>152</v>
      </c>
      <c r="E59" s="7" t="s">
        <v>61</v>
      </c>
      <c r="I59" s="18">
        <v>1</v>
      </c>
      <c r="J59" s="18">
        <v>1</v>
      </c>
      <c r="K59" s="18">
        <v>1</v>
      </c>
      <c r="L59" s="18">
        <v>1</v>
      </c>
      <c r="M59" s="18">
        <v>1</v>
      </c>
      <c r="N59" s="18">
        <v>1</v>
      </c>
      <c r="O59" s="18">
        <v>1</v>
      </c>
      <c r="P59" s="18">
        <v>1</v>
      </c>
      <c r="Q59" s="18">
        <v>1</v>
      </c>
      <c r="R59" s="18">
        <v>1</v>
      </c>
      <c r="S59" s="18">
        <v>1</v>
      </c>
      <c r="T59" s="18">
        <v>1</v>
      </c>
      <c r="U59" s="18">
        <v>1</v>
      </c>
      <c r="V59" s="18">
        <v>1</v>
      </c>
      <c r="W59" s="18">
        <v>1</v>
      </c>
      <c r="X59" s="18">
        <v>1</v>
      </c>
      <c r="Y59" s="18">
        <v>1</v>
      </c>
      <c r="Z59" s="18">
        <v>1</v>
      </c>
      <c r="AA59" s="18">
        <v>1</v>
      </c>
      <c r="AB59" s="18">
        <v>1</v>
      </c>
      <c r="AC59" s="18">
        <v>1</v>
      </c>
      <c r="AD59" s="18"/>
      <c r="AE59" s="18"/>
      <c r="AF59" s="18"/>
      <c r="AG59" s="18"/>
      <c r="AH59" s="18"/>
      <c r="AI59" s="18"/>
      <c r="AJ59" s="18"/>
      <c r="AK59" s="18"/>
      <c r="AL59" s="18"/>
      <c r="AM59" s="18"/>
    </row>
    <row r="60" spans="1:39" ht="15.6" outlineLevel="1">
      <c r="C60" s="91" t="s">
        <v>153</v>
      </c>
      <c r="E60" s="7" t="s">
        <v>61</v>
      </c>
      <c r="I60" s="18">
        <v>1</v>
      </c>
      <c r="J60" s="18">
        <v>1</v>
      </c>
      <c r="K60" s="18">
        <v>1</v>
      </c>
      <c r="L60" s="18">
        <v>1</v>
      </c>
      <c r="M60" s="18">
        <v>1</v>
      </c>
      <c r="N60" s="18">
        <v>1</v>
      </c>
      <c r="O60" s="18">
        <v>1</v>
      </c>
      <c r="P60" s="18">
        <v>1</v>
      </c>
      <c r="Q60" s="18">
        <v>1</v>
      </c>
      <c r="R60" s="18">
        <v>1</v>
      </c>
      <c r="S60" s="18">
        <v>1</v>
      </c>
      <c r="T60" s="18">
        <v>1</v>
      </c>
      <c r="U60" s="18">
        <v>1</v>
      </c>
      <c r="V60" s="18">
        <v>1</v>
      </c>
      <c r="W60" s="18">
        <v>1</v>
      </c>
      <c r="X60" s="18">
        <v>1</v>
      </c>
      <c r="Y60" s="18">
        <v>1</v>
      </c>
      <c r="Z60" s="18">
        <v>1</v>
      </c>
      <c r="AA60" s="18">
        <v>1</v>
      </c>
      <c r="AB60" s="18">
        <v>1</v>
      </c>
      <c r="AC60" s="18">
        <v>1</v>
      </c>
      <c r="AD60" s="18"/>
      <c r="AE60" s="18"/>
      <c r="AF60" s="18"/>
      <c r="AG60" s="18"/>
      <c r="AH60" s="18"/>
      <c r="AI60" s="18"/>
      <c r="AJ60" s="18"/>
      <c r="AK60" s="18"/>
      <c r="AL60" s="18"/>
      <c r="AM60" s="18"/>
    </row>
    <row r="61" spans="1:39" ht="15.6" outlineLevel="1">
      <c r="C61" s="91" t="s">
        <v>154</v>
      </c>
      <c r="E61" s="7" t="s">
        <v>61</v>
      </c>
      <c r="I61" s="106">
        <f t="shared" ref="I61:AC61" si="5">1-(I59*I58)</f>
        <v>0</v>
      </c>
      <c r="J61" s="106">
        <f t="shared" si="5"/>
        <v>0</v>
      </c>
      <c r="K61" s="106">
        <f t="shared" si="5"/>
        <v>0</v>
      </c>
      <c r="L61" s="106">
        <f t="shared" si="5"/>
        <v>0</v>
      </c>
      <c r="M61" s="106">
        <f t="shared" si="5"/>
        <v>0</v>
      </c>
      <c r="N61" s="106">
        <f t="shared" si="5"/>
        <v>0</v>
      </c>
      <c r="O61" s="106">
        <f t="shared" si="5"/>
        <v>0</v>
      </c>
      <c r="P61" s="106">
        <f t="shared" si="5"/>
        <v>0</v>
      </c>
      <c r="Q61" s="106">
        <f t="shared" si="5"/>
        <v>0</v>
      </c>
      <c r="R61" s="106">
        <f t="shared" si="5"/>
        <v>0</v>
      </c>
      <c r="S61" s="106">
        <f t="shared" si="5"/>
        <v>0</v>
      </c>
      <c r="T61" s="106">
        <f t="shared" si="5"/>
        <v>0</v>
      </c>
      <c r="U61" s="106">
        <f t="shared" si="5"/>
        <v>0</v>
      </c>
      <c r="V61" s="106">
        <f t="shared" si="5"/>
        <v>0</v>
      </c>
      <c r="W61" s="106">
        <f t="shared" si="5"/>
        <v>0</v>
      </c>
      <c r="X61" s="106">
        <f t="shared" si="5"/>
        <v>0</v>
      </c>
      <c r="Y61" s="106">
        <f t="shared" si="5"/>
        <v>0</v>
      </c>
      <c r="Z61" s="106">
        <f t="shared" si="5"/>
        <v>0</v>
      </c>
      <c r="AA61" s="106">
        <f t="shared" si="5"/>
        <v>0</v>
      </c>
      <c r="AB61" s="106">
        <f t="shared" si="5"/>
        <v>0</v>
      </c>
      <c r="AC61" s="106">
        <f t="shared" si="5"/>
        <v>0</v>
      </c>
      <c r="AD61" s="106">
        <f t="shared" ref="AD61:AM61" si="6">1-(AD59*AD58)</f>
        <v>1</v>
      </c>
      <c r="AE61" s="106">
        <f t="shared" si="6"/>
        <v>1</v>
      </c>
      <c r="AF61" s="106">
        <f t="shared" si="6"/>
        <v>1</v>
      </c>
      <c r="AG61" s="106">
        <f t="shared" si="6"/>
        <v>1</v>
      </c>
      <c r="AH61" s="106">
        <f t="shared" si="6"/>
        <v>1</v>
      </c>
      <c r="AI61" s="106">
        <f t="shared" si="6"/>
        <v>1</v>
      </c>
      <c r="AJ61" s="106">
        <f t="shared" si="6"/>
        <v>1</v>
      </c>
      <c r="AK61" s="106">
        <f t="shared" si="6"/>
        <v>1</v>
      </c>
      <c r="AL61" s="106">
        <f t="shared" si="6"/>
        <v>1</v>
      </c>
      <c r="AM61" s="106">
        <f t="shared" si="6"/>
        <v>1</v>
      </c>
    </row>
    <row r="62" spans="1:39" ht="15.6" outlineLevel="1">
      <c r="C62" s="91" t="s">
        <v>155</v>
      </c>
      <c r="E62" s="89"/>
      <c r="I62" s="106">
        <f t="shared" ref="I62:AC62" si="7">1-(I60*I58)</f>
        <v>0</v>
      </c>
      <c r="J62" s="106">
        <f t="shared" si="7"/>
        <v>0</v>
      </c>
      <c r="K62" s="106">
        <f t="shared" si="7"/>
        <v>0</v>
      </c>
      <c r="L62" s="106">
        <f t="shared" si="7"/>
        <v>0</v>
      </c>
      <c r="M62" s="106">
        <f t="shared" si="7"/>
        <v>0</v>
      </c>
      <c r="N62" s="106">
        <f t="shared" si="7"/>
        <v>0</v>
      </c>
      <c r="O62" s="106">
        <f t="shared" si="7"/>
        <v>0</v>
      </c>
      <c r="P62" s="106">
        <f t="shared" si="7"/>
        <v>0</v>
      </c>
      <c r="Q62" s="106">
        <f t="shared" si="7"/>
        <v>0</v>
      </c>
      <c r="R62" s="106">
        <f t="shared" si="7"/>
        <v>0</v>
      </c>
      <c r="S62" s="106">
        <f t="shared" si="7"/>
        <v>0</v>
      </c>
      <c r="T62" s="106">
        <f t="shared" si="7"/>
        <v>0</v>
      </c>
      <c r="U62" s="106">
        <f t="shared" si="7"/>
        <v>0</v>
      </c>
      <c r="V62" s="106">
        <f t="shared" si="7"/>
        <v>0</v>
      </c>
      <c r="W62" s="106">
        <f t="shared" si="7"/>
        <v>0</v>
      </c>
      <c r="X62" s="106">
        <f t="shared" si="7"/>
        <v>0</v>
      </c>
      <c r="Y62" s="106">
        <f t="shared" si="7"/>
        <v>0</v>
      </c>
      <c r="Z62" s="106">
        <f t="shared" si="7"/>
        <v>0</v>
      </c>
      <c r="AA62" s="106">
        <f t="shared" si="7"/>
        <v>0</v>
      </c>
      <c r="AB62" s="106">
        <f t="shared" si="7"/>
        <v>0</v>
      </c>
      <c r="AC62" s="106">
        <f t="shared" si="7"/>
        <v>0</v>
      </c>
      <c r="AD62" s="106">
        <f t="shared" ref="AD62:AM62" si="8">1-(AD60*AD58)</f>
        <v>1</v>
      </c>
      <c r="AE62" s="106">
        <f t="shared" si="8"/>
        <v>1</v>
      </c>
      <c r="AF62" s="106">
        <f t="shared" si="8"/>
        <v>1</v>
      </c>
      <c r="AG62" s="106">
        <f t="shared" si="8"/>
        <v>1</v>
      </c>
      <c r="AH62" s="106">
        <f t="shared" si="8"/>
        <v>1</v>
      </c>
      <c r="AI62" s="106">
        <f t="shared" si="8"/>
        <v>1</v>
      </c>
      <c r="AJ62" s="106">
        <f t="shared" si="8"/>
        <v>1</v>
      </c>
      <c r="AK62" s="106">
        <f t="shared" si="8"/>
        <v>1</v>
      </c>
      <c r="AL62" s="106">
        <f t="shared" si="8"/>
        <v>1</v>
      </c>
      <c r="AM62" s="106">
        <f t="shared" si="8"/>
        <v>1</v>
      </c>
    </row>
    <row r="64" spans="1:39" s="1" customFormat="1" ht="14.25">
      <c r="A64" s="6"/>
      <c r="B64" s="6" t="s">
        <v>158</v>
      </c>
      <c r="C64" s="6"/>
      <c r="D64" s="6"/>
      <c r="E64" s="53"/>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row>
    <row r="65" spans="1:40" s="1" customFormat="1" ht="14.25" outlineLevel="1">
      <c r="A65" s="91"/>
      <c r="B65" s="91"/>
      <c r="C65" s="91"/>
      <c r="D65" s="91"/>
      <c r="E65" s="103"/>
      <c r="F65" s="91"/>
      <c r="G65" s="91"/>
      <c r="H65" s="91"/>
      <c r="I65" s="18">
        <v>1</v>
      </c>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91"/>
    </row>
    <row r="66" spans="1:40" s="1" customFormat="1" ht="14.25">
      <c r="A66" s="91"/>
      <c r="B66" s="91"/>
      <c r="C66" s="91"/>
      <c r="D66" s="91"/>
      <c r="E66" s="103"/>
      <c r="F66" s="91"/>
      <c r="G66" s="91"/>
      <c r="H66" s="91"/>
      <c r="I66" s="91"/>
      <c r="J66" s="91"/>
      <c r="K66" s="91"/>
      <c r="L66" s="91"/>
      <c r="M66" s="91"/>
      <c r="N66" s="91"/>
      <c r="O66" s="91"/>
      <c r="P66" s="91"/>
      <c r="Q66" s="91"/>
      <c r="R66" s="91"/>
      <c r="S66" s="91"/>
      <c r="T66" s="91"/>
      <c r="U66" s="91"/>
      <c r="V66" s="91"/>
      <c r="W66" s="91"/>
      <c r="X66" s="91"/>
      <c r="Y66" s="91"/>
      <c r="Z66" s="91"/>
      <c r="AA66" s="91"/>
      <c r="AB66" s="91"/>
      <c r="AC66" s="91"/>
      <c r="AD66" s="91"/>
      <c r="AE66" s="91"/>
      <c r="AF66" s="91"/>
      <c r="AG66" s="91"/>
      <c r="AH66" s="91"/>
      <c r="AI66" s="91"/>
      <c r="AJ66" s="91"/>
      <c r="AK66" s="91"/>
      <c r="AL66" s="91"/>
      <c r="AM66" s="91"/>
      <c r="AN66" s="91"/>
    </row>
    <row r="67" spans="1:40" s="1" customFormat="1" ht="14.25">
      <c r="A67" s="6"/>
      <c r="B67" s="6" t="s">
        <v>159</v>
      </c>
      <c r="C67" s="6"/>
      <c r="D67" s="6"/>
      <c r="E67" s="53"/>
      <c r="F67" s="6"/>
      <c r="G67" s="6"/>
      <c r="H67" s="6"/>
      <c r="I67" s="6"/>
      <c r="J67" s="8"/>
      <c r="K67" s="8"/>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91"/>
    </row>
    <row r="68" spans="1:40" s="1" customFormat="1" ht="14.25" outlineLevel="1">
      <c r="A68" s="91"/>
      <c r="B68" s="91"/>
      <c r="C68" s="91"/>
      <c r="D68" s="91"/>
      <c r="E68" s="103"/>
      <c r="F68" s="91"/>
      <c r="G68" s="91"/>
      <c r="H68" s="91"/>
      <c r="I68" s="91"/>
      <c r="J68" s="91"/>
      <c r="K68" s="91"/>
      <c r="L68" s="91"/>
      <c r="M68" s="91"/>
      <c r="N68" s="91"/>
      <c r="O68" s="91"/>
      <c r="P68" s="91"/>
      <c r="Q68" s="91"/>
      <c r="R68" s="91"/>
      <c r="S68" s="91"/>
      <c r="T68" s="91"/>
      <c r="U68" s="91"/>
      <c r="V68" s="91"/>
      <c r="W68" s="91"/>
      <c r="X68" s="91"/>
      <c r="Y68" s="91"/>
      <c r="Z68" s="91"/>
      <c r="AA68" s="91"/>
      <c r="AB68" s="91"/>
      <c r="AC68" s="91"/>
      <c r="AD68" s="91"/>
      <c r="AE68" s="91"/>
      <c r="AF68" s="91"/>
      <c r="AG68" s="91"/>
      <c r="AH68" s="91"/>
      <c r="AI68" s="91"/>
      <c r="AJ68" s="91"/>
      <c r="AK68" s="91"/>
      <c r="AL68" s="91"/>
      <c r="AM68" s="91"/>
      <c r="AN68" s="91"/>
    </row>
    <row r="69" spans="1:40" s="1" customFormat="1" ht="14.25" outlineLevel="1">
      <c r="A69" s="91"/>
      <c r="B69" s="91"/>
      <c r="C69" s="2" t="s">
        <v>160</v>
      </c>
      <c r="D69" s="91"/>
      <c r="E69" s="103"/>
      <c r="F69" s="91"/>
      <c r="G69" s="91"/>
      <c r="H69" s="91"/>
      <c r="I69" s="91"/>
      <c r="J69" s="91"/>
      <c r="K69" s="91"/>
      <c r="L69" s="91"/>
      <c r="M69" s="91"/>
      <c r="N69" s="91"/>
      <c r="O69" s="91"/>
      <c r="P69" s="91"/>
      <c r="Q69" s="91"/>
      <c r="R69" s="91"/>
      <c r="S69" s="91"/>
      <c r="T69" s="91"/>
      <c r="U69" s="91"/>
      <c r="V69" s="91"/>
      <c r="W69" s="91"/>
      <c r="X69" s="91"/>
      <c r="Y69" s="91"/>
      <c r="Z69" s="91"/>
      <c r="AA69" s="91"/>
      <c r="AB69" s="91"/>
      <c r="AC69" s="91"/>
      <c r="AD69" s="91"/>
      <c r="AE69" s="91"/>
      <c r="AF69" s="91"/>
      <c r="AG69" s="91"/>
      <c r="AH69" s="91"/>
      <c r="AI69" s="91"/>
      <c r="AJ69" s="91"/>
      <c r="AK69" s="91"/>
      <c r="AL69" s="91"/>
      <c r="AM69" s="91"/>
      <c r="AN69" s="91"/>
    </row>
    <row r="70" spans="1:40" s="1" customFormat="1" ht="14.25" outlineLevel="1">
      <c r="A70" s="91"/>
      <c r="B70" s="91"/>
      <c r="C70" s="91" t="s">
        <v>161</v>
      </c>
      <c r="D70" s="91"/>
      <c r="E70" s="7" t="s">
        <v>162</v>
      </c>
      <c r="F70" s="22"/>
      <c r="G70" s="22"/>
      <c r="H70" s="22"/>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91"/>
    </row>
    <row r="71" spans="1:40" s="1" customFormat="1" ht="14.25" outlineLevel="1">
      <c r="A71" s="91"/>
      <c r="B71" s="91"/>
      <c r="C71" s="91" t="s">
        <v>163</v>
      </c>
      <c r="D71" s="91"/>
      <c r="E71" s="7" t="s">
        <v>68</v>
      </c>
      <c r="F71" s="22"/>
      <c r="G71" s="22"/>
      <c r="H71" s="22"/>
      <c r="I71" s="15">
        <v>100</v>
      </c>
      <c r="J71" s="15">
        <v>100</v>
      </c>
      <c r="K71" s="15">
        <v>100</v>
      </c>
      <c r="L71" s="15">
        <v>100</v>
      </c>
      <c r="M71" s="15">
        <v>100</v>
      </c>
      <c r="N71" s="15">
        <v>100</v>
      </c>
      <c r="O71" s="15">
        <v>100</v>
      </c>
      <c r="P71" s="15">
        <v>100</v>
      </c>
      <c r="Q71" s="15">
        <v>100</v>
      </c>
      <c r="R71" s="15">
        <v>100</v>
      </c>
      <c r="S71" s="15">
        <v>100</v>
      </c>
      <c r="T71" s="15">
        <v>100</v>
      </c>
      <c r="U71" s="15">
        <v>100</v>
      </c>
      <c r="V71" s="15">
        <v>100</v>
      </c>
      <c r="W71" s="15">
        <v>100</v>
      </c>
      <c r="X71" s="15">
        <v>100</v>
      </c>
      <c r="Y71" s="15">
        <v>100</v>
      </c>
      <c r="Z71" s="15">
        <v>100</v>
      </c>
      <c r="AA71" s="15">
        <v>100</v>
      </c>
      <c r="AB71" s="15">
        <v>100</v>
      </c>
      <c r="AC71" s="15">
        <v>100</v>
      </c>
      <c r="AD71" s="15"/>
      <c r="AE71" s="15"/>
      <c r="AF71" s="15"/>
      <c r="AG71" s="15"/>
      <c r="AH71" s="15"/>
      <c r="AI71" s="15"/>
      <c r="AJ71" s="15"/>
      <c r="AK71" s="15"/>
      <c r="AL71" s="15"/>
      <c r="AM71" s="15"/>
      <c r="AN71" s="91"/>
    </row>
    <row r="72" spans="1:40" s="1" customFormat="1" ht="14.25" outlineLevel="1">
      <c r="A72" s="91"/>
      <c r="B72" s="91"/>
      <c r="C72" s="91" t="s">
        <v>164</v>
      </c>
      <c r="D72" s="91"/>
      <c r="E72" s="7" t="s">
        <v>162</v>
      </c>
      <c r="F72" s="22"/>
      <c r="G72" s="22"/>
      <c r="H72" s="22"/>
      <c r="I72" s="15">
        <v>5</v>
      </c>
      <c r="J72" s="15">
        <v>5</v>
      </c>
      <c r="K72" s="15">
        <v>5</v>
      </c>
      <c r="L72" s="15">
        <v>5</v>
      </c>
      <c r="M72" s="15">
        <v>5</v>
      </c>
      <c r="N72" s="15">
        <v>5</v>
      </c>
      <c r="O72" s="15">
        <v>5</v>
      </c>
      <c r="P72" s="15">
        <v>5</v>
      </c>
      <c r="Q72" s="15">
        <v>5</v>
      </c>
      <c r="R72" s="15">
        <v>5</v>
      </c>
      <c r="S72" s="15">
        <v>5</v>
      </c>
      <c r="T72" s="15">
        <v>5</v>
      </c>
      <c r="U72" s="15">
        <v>5</v>
      </c>
      <c r="V72" s="15">
        <v>5</v>
      </c>
      <c r="W72" s="15">
        <v>5</v>
      </c>
      <c r="X72" s="15">
        <v>5</v>
      </c>
      <c r="Y72" s="15">
        <v>5</v>
      </c>
      <c r="Z72" s="15">
        <v>5</v>
      </c>
      <c r="AA72" s="15">
        <v>5</v>
      </c>
      <c r="AB72" s="15">
        <v>5</v>
      </c>
      <c r="AC72" s="15">
        <v>5</v>
      </c>
      <c r="AD72" s="15"/>
      <c r="AE72" s="15"/>
      <c r="AF72" s="15"/>
      <c r="AG72" s="15"/>
      <c r="AH72" s="15"/>
      <c r="AI72" s="15"/>
      <c r="AJ72" s="15"/>
      <c r="AK72" s="15"/>
      <c r="AL72" s="15"/>
      <c r="AM72" s="15"/>
      <c r="AN72" s="91"/>
    </row>
    <row r="73" spans="1:40" s="1" customFormat="1" ht="14.25" outlineLevel="1">
      <c r="A73" s="91"/>
      <c r="B73" s="91"/>
      <c r="C73" s="91" t="s">
        <v>165</v>
      </c>
      <c r="D73" s="91"/>
      <c r="E73" s="7" t="s">
        <v>166</v>
      </c>
      <c r="F73" s="22"/>
      <c r="G73" s="22"/>
      <c r="H73" s="22"/>
      <c r="I73" s="15">
        <v>25</v>
      </c>
      <c r="J73" s="15">
        <v>25</v>
      </c>
      <c r="K73" s="15">
        <v>25</v>
      </c>
      <c r="L73" s="15">
        <v>25</v>
      </c>
      <c r="M73" s="15">
        <v>25</v>
      </c>
      <c r="N73" s="15">
        <v>25</v>
      </c>
      <c r="O73" s="15">
        <v>25</v>
      </c>
      <c r="P73" s="15">
        <v>25</v>
      </c>
      <c r="Q73" s="15">
        <v>25</v>
      </c>
      <c r="R73" s="15">
        <v>25</v>
      </c>
      <c r="S73" s="15">
        <v>25</v>
      </c>
      <c r="T73" s="15">
        <v>25</v>
      </c>
      <c r="U73" s="15">
        <v>25</v>
      </c>
      <c r="V73" s="15">
        <v>25</v>
      </c>
      <c r="W73" s="15">
        <v>25</v>
      </c>
      <c r="X73" s="15">
        <v>25</v>
      </c>
      <c r="Y73" s="15">
        <v>25</v>
      </c>
      <c r="Z73" s="15">
        <v>25</v>
      </c>
      <c r="AA73" s="15">
        <v>25</v>
      </c>
      <c r="AB73" s="15">
        <v>25</v>
      </c>
      <c r="AC73" s="15">
        <v>25</v>
      </c>
      <c r="AD73" s="15"/>
      <c r="AE73" s="15"/>
      <c r="AF73" s="15"/>
      <c r="AG73" s="15"/>
      <c r="AH73" s="15"/>
      <c r="AI73" s="15"/>
      <c r="AJ73" s="15"/>
      <c r="AK73" s="15"/>
      <c r="AL73" s="15"/>
      <c r="AM73" s="15"/>
      <c r="AN73" s="91"/>
    </row>
    <row r="74" spans="1:40" s="1" customFormat="1" ht="14.25" outlineLevel="1">
      <c r="A74" s="91"/>
      <c r="B74" s="91"/>
      <c r="C74" s="91"/>
      <c r="D74" s="91"/>
      <c r="E74" s="7"/>
      <c r="F74" s="22"/>
      <c r="G74" s="22"/>
      <c r="H74" s="22"/>
      <c r="I74" s="91"/>
      <c r="J74" s="91"/>
      <c r="K74" s="91"/>
      <c r="L74" s="91"/>
      <c r="M74" s="91"/>
      <c r="N74" s="91"/>
      <c r="O74" s="91"/>
      <c r="P74" s="91"/>
      <c r="Q74" s="91"/>
      <c r="R74" s="91"/>
      <c r="S74" s="91"/>
      <c r="T74" s="91"/>
      <c r="U74" s="91"/>
      <c r="V74" s="91"/>
      <c r="W74" s="91"/>
      <c r="X74" s="91"/>
      <c r="Y74" s="91"/>
      <c r="Z74" s="91"/>
      <c r="AA74" s="91"/>
      <c r="AB74" s="91"/>
      <c r="AC74" s="91"/>
      <c r="AD74" s="91"/>
      <c r="AE74" s="91"/>
      <c r="AF74" s="91"/>
      <c r="AG74" s="91"/>
      <c r="AH74" s="91"/>
      <c r="AI74" s="91"/>
      <c r="AJ74" s="91"/>
      <c r="AK74" s="91"/>
      <c r="AL74" s="91"/>
      <c r="AM74" s="91"/>
      <c r="AN74" s="91"/>
    </row>
    <row r="75" spans="1:40" s="1" customFormat="1" ht="14.25" outlineLevel="1">
      <c r="A75" s="91"/>
      <c r="B75" s="91"/>
      <c r="C75" s="2" t="s">
        <v>167</v>
      </c>
      <c r="D75" s="91"/>
      <c r="E75" s="7"/>
      <c r="F75" s="22"/>
      <c r="G75" s="22"/>
      <c r="H75" s="22"/>
      <c r="I75" s="91"/>
      <c r="J75" s="91"/>
      <c r="K75" s="91"/>
      <c r="L75" s="91"/>
      <c r="M75" s="91"/>
      <c r="N75" s="91"/>
      <c r="O75" s="91"/>
      <c r="P75" s="91"/>
      <c r="Q75" s="91"/>
      <c r="R75" s="91"/>
      <c r="S75" s="91"/>
      <c r="T75" s="91"/>
      <c r="U75" s="91"/>
      <c r="V75" s="91"/>
      <c r="W75" s="91"/>
      <c r="X75" s="91"/>
      <c r="Y75" s="91"/>
      <c r="Z75" s="91"/>
      <c r="AA75" s="91"/>
      <c r="AB75" s="91"/>
      <c r="AC75" s="91"/>
      <c r="AD75" s="91"/>
      <c r="AE75" s="91"/>
      <c r="AF75" s="91"/>
      <c r="AG75" s="91"/>
      <c r="AH75" s="91"/>
      <c r="AI75" s="91"/>
      <c r="AJ75" s="91"/>
      <c r="AK75" s="91"/>
      <c r="AL75" s="91"/>
      <c r="AM75" s="91"/>
      <c r="AN75" s="91"/>
    </row>
    <row r="76" spans="1:40" s="1" customFormat="1" ht="14.25" outlineLevel="1">
      <c r="A76" s="91"/>
      <c r="B76" s="91"/>
      <c r="C76" s="91" t="s">
        <v>95</v>
      </c>
      <c r="D76" s="91"/>
      <c r="E76" s="7" t="s">
        <v>168</v>
      </c>
      <c r="F76" s="22"/>
      <c r="G76" s="22"/>
      <c r="H76" s="22"/>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91"/>
    </row>
    <row r="77" spans="1:40" s="1" customFormat="1" ht="14.25" outlineLevel="1">
      <c r="A77" s="91"/>
      <c r="B77" s="91"/>
      <c r="C77" s="91" t="s">
        <v>169</v>
      </c>
      <c r="D77" s="91"/>
      <c r="E77" s="7" t="s">
        <v>107</v>
      </c>
      <c r="F77" s="22"/>
      <c r="G77" s="22"/>
      <c r="H77" s="22"/>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91"/>
    </row>
    <row r="78" spans="1:40" s="1" customFormat="1" ht="14.25" outlineLevel="1">
      <c r="A78" s="91"/>
      <c r="B78" s="91"/>
      <c r="C78" s="91" t="s">
        <v>97</v>
      </c>
      <c r="D78" s="91"/>
      <c r="E78" s="7" t="s">
        <v>168</v>
      </c>
      <c r="F78" s="22"/>
      <c r="G78" s="22"/>
      <c r="H78" s="22"/>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91"/>
    </row>
    <row r="79" spans="1:40" s="1" customFormat="1" ht="14.25" outlineLevel="1">
      <c r="A79" s="91"/>
      <c r="B79" s="91"/>
      <c r="C79" s="91" t="s">
        <v>170</v>
      </c>
      <c r="D79" s="91"/>
      <c r="E79" s="7" t="s">
        <v>108</v>
      </c>
      <c r="F79" s="22"/>
      <c r="G79" s="22"/>
      <c r="H79" s="22"/>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91"/>
    </row>
    <row r="80" spans="1:40" s="1" customFormat="1" ht="14.25">
      <c r="A80" s="91"/>
      <c r="B80" s="91"/>
      <c r="C80" s="91"/>
      <c r="D80" s="91"/>
      <c r="E80" s="103"/>
      <c r="F80" s="91"/>
      <c r="G80" s="91"/>
      <c r="H80" s="91"/>
      <c r="I80" s="91"/>
      <c r="J80" s="91"/>
      <c r="K80" s="91"/>
      <c r="L80" s="91"/>
      <c r="M80" s="91"/>
      <c r="N80" s="91"/>
      <c r="O80" s="91"/>
      <c r="P80" s="91"/>
      <c r="Q80" s="91"/>
      <c r="R80" s="91"/>
      <c r="S80" s="91"/>
      <c r="T80" s="91"/>
      <c r="U80" s="91"/>
      <c r="V80" s="91"/>
      <c r="W80" s="91"/>
      <c r="X80" s="91"/>
      <c r="Y80" s="91"/>
      <c r="Z80" s="91"/>
      <c r="AA80" s="91"/>
      <c r="AB80" s="91"/>
      <c r="AC80" s="91"/>
      <c r="AD80" s="91"/>
      <c r="AE80" s="91"/>
      <c r="AF80" s="91"/>
      <c r="AG80" s="91"/>
      <c r="AH80" s="91"/>
      <c r="AI80" s="91"/>
      <c r="AJ80" s="91"/>
      <c r="AK80" s="91"/>
      <c r="AL80" s="91"/>
      <c r="AM80" s="91"/>
      <c r="AN80" s="91"/>
    </row>
    <row r="81" spans="1:40" s="1" customFormat="1" ht="14.25">
      <c r="A81" s="6"/>
      <c r="B81" s="6" t="s">
        <v>171</v>
      </c>
      <c r="C81" s="6"/>
      <c r="D81" s="6"/>
      <c r="E81" s="53"/>
      <c r="F81" s="6"/>
      <c r="G81" s="6"/>
      <c r="H81" s="6"/>
      <c r="I81" s="6"/>
      <c r="J81" s="8"/>
      <c r="K81" s="8"/>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91"/>
    </row>
    <row r="82" spans="1:40" ht="15.6" outlineLevel="1">
      <c r="AM82" s="91"/>
      <c r="AN82" s="91"/>
    </row>
    <row r="83" spans="1:40" s="1" customFormat="1" ht="14.25" outlineLevel="1">
      <c r="A83" s="91"/>
      <c r="B83" s="91"/>
      <c r="C83" s="2" t="s">
        <v>172</v>
      </c>
      <c r="D83" s="91"/>
      <c r="E83" s="103"/>
      <c r="F83" s="91"/>
      <c r="G83" s="91"/>
      <c r="H83" s="91"/>
      <c r="I83" s="91"/>
      <c r="J83" s="91"/>
      <c r="K83" s="91"/>
      <c r="L83" s="91"/>
      <c r="M83" s="91"/>
      <c r="N83" s="91"/>
      <c r="O83" s="91"/>
      <c r="P83" s="91"/>
      <c r="Q83" s="91"/>
      <c r="R83" s="91"/>
      <c r="S83" s="91"/>
      <c r="T83" s="91"/>
      <c r="U83" s="91"/>
      <c r="V83" s="91"/>
      <c r="W83" s="91"/>
      <c r="X83" s="91"/>
      <c r="Y83" s="91"/>
      <c r="Z83" s="91"/>
      <c r="AA83" s="91"/>
      <c r="AB83" s="91"/>
      <c r="AC83" s="91"/>
      <c r="AD83" s="91"/>
      <c r="AE83" s="91"/>
      <c r="AF83" s="91"/>
      <c r="AG83" s="91"/>
      <c r="AH83" s="91"/>
      <c r="AI83" s="91"/>
      <c r="AJ83" s="91"/>
      <c r="AK83" s="91"/>
      <c r="AL83" s="91"/>
      <c r="AM83" s="91"/>
      <c r="AN83" s="91"/>
    </row>
    <row r="84" spans="1:40" s="1" customFormat="1" ht="14.25" outlineLevel="1">
      <c r="A84" s="91"/>
      <c r="B84" s="91"/>
      <c r="C84" s="91" t="s">
        <v>173</v>
      </c>
      <c r="D84" s="91"/>
      <c r="E84" s="7" t="s">
        <v>174</v>
      </c>
      <c r="F84" s="91"/>
      <c r="G84" s="91"/>
      <c r="H84" s="91"/>
      <c r="I84" s="25">
        <v>250000</v>
      </c>
      <c r="J84" s="25">
        <v>250000</v>
      </c>
      <c r="K84" s="25">
        <v>250000</v>
      </c>
      <c r="L84" s="25">
        <v>250000</v>
      </c>
      <c r="M84" s="25">
        <v>250000</v>
      </c>
      <c r="N84" s="25">
        <v>250000</v>
      </c>
      <c r="O84" s="25">
        <v>250000</v>
      </c>
      <c r="P84" s="25">
        <v>250000</v>
      </c>
      <c r="Q84" s="25">
        <v>250000</v>
      </c>
      <c r="R84" s="25">
        <v>250000</v>
      </c>
      <c r="S84" s="25">
        <v>250000</v>
      </c>
      <c r="T84" s="25">
        <v>250000</v>
      </c>
      <c r="U84" s="25">
        <v>250000</v>
      </c>
      <c r="V84" s="25">
        <v>250000</v>
      </c>
      <c r="W84" s="25">
        <v>250000</v>
      </c>
      <c r="X84" s="25">
        <v>250000</v>
      </c>
      <c r="Y84" s="25">
        <v>250000</v>
      </c>
      <c r="Z84" s="25">
        <v>250000</v>
      </c>
      <c r="AA84" s="25">
        <v>250000</v>
      </c>
      <c r="AB84" s="25">
        <v>250000</v>
      </c>
      <c r="AC84" s="25">
        <v>250000</v>
      </c>
      <c r="AD84" s="15"/>
      <c r="AE84" s="15"/>
      <c r="AF84" s="15"/>
      <c r="AG84" s="15"/>
      <c r="AH84" s="15"/>
      <c r="AI84" s="15"/>
      <c r="AJ84" s="15"/>
      <c r="AK84" s="15"/>
      <c r="AL84" s="15"/>
      <c r="AM84" s="15"/>
      <c r="AN84" s="91"/>
    </row>
    <row r="85" spans="1:40" ht="15.6">
      <c r="E85" s="7"/>
    </row>
    <row r="90" spans="1:40" ht="15.6">
      <c r="I90" s="95"/>
      <c r="J90" s="95"/>
      <c r="K90" s="95"/>
      <c r="L90" s="95"/>
      <c r="M90" s="95"/>
      <c r="N90" s="95"/>
      <c r="O90" s="95"/>
      <c r="P90" s="95"/>
      <c r="Q90" s="95"/>
      <c r="R90" s="95"/>
      <c r="S90" s="95"/>
      <c r="T90" s="95"/>
      <c r="U90" s="95"/>
      <c r="V90" s="95"/>
      <c r="W90" s="95"/>
      <c r="X90" s="95"/>
      <c r="Y90" s="95"/>
      <c r="Z90" s="95"/>
      <c r="AA90" s="95"/>
      <c r="AB90" s="95"/>
      <c r="AC90" s="95"/>
      <c r="AD90" s="95"/>
      <c r="AE90" s="95"/>
      <c r="AF90" s="95"/>
      <c r="AG90" s="95"/>
      <c r="AH90" s="95"/>
      <c r="AI90" s="95"/>
      <c r="AJ90" s="95"/>
      <c r="AK90" s="95"/>
      <c r="AL90" s="95"/>
      <c r="AM90" s="95"/>
    </row>
    <row r="91" spans="1:40" ht="15.6">
      <c r="I91" s="95"/>
      <c r="J91" s="95"/>
      <c r="K91" s="95"/>
      <c r="L91" s="95"/>
      <c r="M91" s="95"/>
      <c r="N91" s="95"/>
      <c r="O91" s="95"/>
      <c r="P91" s="95"/>
      <c r="Q91" s="95"/>
      <c r="R91" s="95"/>
      <c r="S91" s="95"/>
      <c r="T91" s="95"/>
      <c r="U91" s="95"/>
      <c r="V91" s="95"/>
      <c r="W91" s="95"/>
      <c r="X91" s="95"/>
      <c r="Y91" s="95"/>
      <c r="Z91" s="95"/>
      <c r="AA91" s="95"/>
      <c r="AB91" s="95"/>
      <c r="AC91" s="95"/>
      <c r="AD91" s="95"/>
      <c r="AE91" s="95"/>
      <c r="AF91" s="95"/>
      <c r="AG91" s="95"/>
      <c r="AH91" s="95"/>
      <c r="AI91" s="95"/>
      <c r="AJ91" s="95"/>
      <c r="AK91" s="95"/>
      <c r="AL91" s="95"/>
      <c r="AM91" s="95"/>
    </row>
    <row r="92" spans="1:40" ht="15.6">
      <c r="I92" s="95"/>
      <c r="J92" s="95"/>
      <c r="K92" s="95"/>
      <c r="L92" s="95"/>
      <c r="M92" s="95"/>
      <c r="N92" s="95"/>
      <c r="O92" s="95"/>
      <c r="P92" s="95"/>
      <c r="Q92" s="95"/>
      <c r="R92" s="95"/>
      <c r="S92" s="95"/>
      <c r="T92" s="95"/>
      <c r="U92" s="95"/>
      <c r="V92" s="95"/>
      <c r="W92" s="95"/>
      <c r="X92" s="95"/>
      <c r="Y92" s="95"/>
      <c r="Z92" s="95"/>
      <c r="AA92" s="95"/>
      <c r="AB92" s="95"/>
      <c r="AC92" s="95"/>
      <c r="AD92" s="95"/>
      <c r="AE92" s="95"/>
      <c r="AF92" s="95"/>
      <c r="AG92" s="95"/>
      <c r="AH92" s="95"/>
      <c r="AI92" s="95"/>
      <c r="AJ92" s="95"/>
      <c r="AK92" s="95"/>
      <c r="AL92" s="95"/>
      <c r="AM92" s="95"/>
    </row>
    <row r="93" spans="1:40" ht="15.6">
      <c r="I93" s="95"/>
      <c r="J93" s="95"/>
      <c r="K93" s="95"/>
      <c r="L93" s="95"/>
      <c r="M93" s="95"/>
      <c r="N93" s="95"/>
      <c r="O93" s="95"/>
      <c r="P93" s="95"/>
      <c r="Q93" s="95"/>
      <c r="R93" s="95"/>
      <c r="S93" s="95"/>
      <c r="T93" s="95"/>
      <c r="U93" s="95"/>
      <c r="V93" s="95"/>
      <c r="W93" s="95"/>
      <c r="X93" s="95"/>
      <c r="Y93" s="95"/>
      <c r="Z93" s="95"/>
      <c r="AA93" s="95"/>
      <c r="AB93" s="95"/>
      <c r="AC93" s="95"/>
      <c r="AD93" s="95"/>
      <c r="AE93" s="95"/>
      <c r="AF93" s="95"/>
      <c r="AG93" s="95"/>
      <c r="AH93" s="95"/>
      <c r="AI93" s="95"/>
      <c r="AJ93" s="95"/>
      <c r="AK93" s="95"/>
      <c r="AL93" s="95"/>
      <c r="AM93" s="95"/>
    </row>
    <row r="94" spans="1:40" ht="15.6">
      <c r="I94" s="95"/>
      <c r="J94" s="95"/>
      <c r="K94" s="95"/>
      <c r="L94" s="95"/>
      <c r="M94" s="95"/>
      <c r="N94" s="95"/>
      <c r="O94" s="95"/>
      <c r="P94" s="95"/>
      <c r="Q94" s="95"/>
      <c r="R94" s="95"/>
      <c r="S94" s="95"/>
      <c r="T94" s="95"/>
      <c r="U94" s="95"/>
      <c r="V94" s="95"/>
      <c r="W94" s="95"/>
      <c r="X94" s="95"/>
      <c r="Y94" s="95"/>
      <c r="Z94" s="95"/>
      <c r="AA94" s="95"/>
      <c r="AB94" s="95"/>
      <c r="AC94" s="95"/>
      <c r="AD94" s="95"/>
      <c r="AE94" s="95"/>
      <c r="AF94" s="95"/>
      <c r="AG94" s="95"/>
      <c r="AH94" s="95"/>
      <c r="AI94" s="95"/>
      <c r="AJ94" s="95"/>
      <c r="AK94" s="95"/>
      <c r="AL94" s="95"/>
      <c r="AM94" s="95"/>
    </row>
    <row r="95" spans="1:40" ht="15.6">
      <c r="I95" s="95"/>
      <c r="J95" s="95"/>
      <c r="K95" s="95"/>
      <c r="L95" s="95"/>
      <c r="M95" s="95"/>
      <c r="N95" s="95"/>
      <c r="O95" s="95"/>
      <c r="P95" s="95"/>
      <c r="Q95" s="95"/>
      <c r="R95" s="95"/>
      <c r="S95" s="95"/>
      <c r="T95" s="95"/>
      <c r="U95" s="95"/>
      <c r="V95" s="95"/>
      <c r="W95" s="95"/>
      <c r="X95" s="95"/>
      <c r="Y95" s="95"/>
      <c r="Z95" s="95"/>
      <c r="AA95" s="95"/>
      <c r="AB95" s="95"/>
      <c r="AC95" s="95"/>
      <c r="AD95" s="95"/>
      <c r="AE95" s="95"/>
      <c r="AF95" s="95"/>
      <c r="AG95" s="95"/>
      <c r="AH95" s="95"/>
      <c r="AI95" s="95"/>
      <c r="AJ95" s="95"/>
      <c r="AK95" s="95"/>
      <c r="AL95" s="95"/>
      <c r="AM95" s="95"/>
    </row>
    <row r="96" spans="1:40" ht="15.6">
      <c r="I96" s="95"/>
      <c r="J96" s="95"/>
      <c r="K96" s="95"/>
      <c r="L96" s="95"/>
      <c r="M96" s="95"/>
      <c r="N96" s="95"/>
      <c r="O96" s="95"/>
      <c r="P96" s="95"/>
      <c r="Q96" s="95"/>
      <c r="R96" s="95"/>
      <c r="S96" s="95"/>
      <c r="T96" s="95"/>
      <c r="U96" s="95"/>
      <c r="V96" s="95"/>
      <c r="W96" s="95"/>
      <c r="X96" s="95"/>
      <c r="Y96" s="95"/>
      <c r="Z96" s="95"/>
      <c r="AA96" s="95"/>
      <c r="AB96" s="95"/>
      <c r="AC96" s="95"/>
      <c r="AD96" s="95"/>
      <c r="AE96" s="95"/>
      <c r="AF96" s="95"/>
      <c r="AG96" s="95"/>
      <c r="AH96" s="95"/>
      <c r="AI96" s="95"/>
      <c r="AJ96" s="95"/>
      <c r="AK96" s="95"/>
      <c r="AL96" s="95"/>
      <c r="AM96" s="95"/>
    </row>
    <row r="97" spans="9:39" ht="15.6">
      <c r="I97" s="95"/>
      <c r="J97" s="95"/>
      <c r="K97" s="95"/>
      <c r="L97" s="95"/>
      <c r="M97" s="95"/>
      <c r="N97" s="95"/>
      <c r="O97" s="95"/>
      <c r="P97" s="95"/>
      <c r="Q97" s="95"/>
      <c r="R97" s="95"/>
      <c r="S97" s="95"/>
      <c r="T97" s="95"/>
      <c r="U97" s="95"/>
      <c r="V97" s="95"/>
      <c r="W97" s="95"/>
      <c r="X97" s="95"/>
      <c r="Y97" s="95"/>
      <c r="Z97" s="95"/>
      <c r="AA97" s="95"/>
      <c r="AB97" s="95"/>
      <c r="AC97" s="95"/>
      <c r="AD97" s="95"/>
      <c r="AE97" s="95"/>
      <c r="AF97" s="95"/>
      <c r="AG97" s="95"/>
      <c r="AH97" s="95"/>
      <c r="AI97" s="95"/>
      <c r="AJ97" s="95"/>
      <c r="AK97" s="95"/>
      <c r="AL97" s="95"/>
      <c r="AM97" s="95"/>
    </row>
    <row r="98" spans="9:39" ht="15.6">
      <c r="I98" s="95"/>
      <c r="J98" s="95"/>
      <c r="K98" s="95"/>
      <c r="L98" s="95"/>
      <c r="M98" s="95"/>
      <c r="N98" s="95"/>
      <c r="O98" s="95"/>
      <c r="P98" s="95"/>
      <c r="Q98" s="95"/>
      <c r="R98" s="95"/>
      <c r="S98" s="95"/>
      <c r="T98" s="95"/>
      <c r="U98" s="95"/>
      <c r="V98" s="95"/>
      <c r="W98" s="95"/>
      <c r="X98" s="95"/>
      <c r="Y98" s="95"/>
      <c r="Z98" s="95"/>
      <c r="AA98" s="95"/>
      <c r="AB98" s="95"/>
      <c r="AC98" s="95"/>
      <c r="AD98" s="95"/>
      <c r="AE98" s="95"/>
      <c r="AF98" s="95"/>
      <c r="AG98" s="95"/>
      <c r="AH98" s="95"/>
      <c r="AI98" s="95"/>
      <c r="AJ98" s="95"/>
      <c r="AK98" s="95"/>
      <c r="AL98" s="95"/>
      <c r="AM98" s="95"/>
    </row>
    <row r="99" spans="9:39" ht="15.6">
      <c r="I99" s="95"/>
      <c r="J99" s="95"/>
      <c r="K99" s="95"/>
      <c r="L99" s="95"/>
      <c r="M99" s="95"/>
      <c r="N99" s="95"/>
      <c r="O99" s="95"/>
      <c r="P99" s="95"/>
      <c r="Q99" s="95"/>
      <c r="R99" s="95"/>
      <c r="S99" s="95"/>
      <c r="T99" s="95"/>
      <c r="U99" s="95"/>
      <c r="V99" s="95"/>
      <c r="W99" s="95"/>
      <c r="X99" s="95"/>
      <c r="Y99" s="95"/>
      <c r="Z99" s="95"/>
      <c r="AA99" s="95"/>
      <c r="AB99" s="95"/>
      <c r="AC99" s="95"/>
      <c r="AD99" s="95"/>
      <c r="AE99" s="95"/>
      <c r="AF99" s="95"/>
      <c r="AG99" s="95"/>
      <c r="AH99" s="95"/>
      <c r="AI99" s="95"/>
      <c r="AJ99" s="95"/>
      <c r="AK99" s="95"/>
      <c r="AL99" s="95"/>
      <c r="AM99" s="95"/>
    </row>
    <row r="100" spans="9:39" ht="15.6">
      <c r="I100" s="95"/>
      <c r="J100" s="95"/>
      <c r="K100" s="95"/>
      <c r="L100" s="95"/>
      <c r="M100" s="95"/>
      <c r="N100" s="95"/>
      <c r="O100" s="95"/>
      <c r="P100" s="95"/>
      <c r="Q100" s="95"/>
      <c r="R100" s="95"/>
      <c r="S100" s="95"/>
      <c r="T100" s="95"/>
      <c r="U100" s="95"/>
      <c r="V100" s="95"/>
      <c r="W100" s="95"/>
      <c r="X100" s="95"/>
      <c r="Y100" s="95"/>
      <c r="Z100" s="95"/>
      <c r="AA100" s="95"/>
      <c r="AB100" s="95"/>
      <c r="AC100" s="95"/>
      <c r="AD100" s="95"/>
      <c r="AE100" s="95"/>
      <c r="AF100" s="95"/>
      <c r="AG100" s="95"/>
      <c r="AH100" s="95"/>
      <c r="AI100" s="95"/>
      <c r="AJ100" s="95"/>
      <c r="AK100" s="95"/>
      <c r="AL100" s="95"/>
      <c r="AM100" s="95"/>
    </row>
    <row r="101" spans="9:39" ht="15.6">
      <c r="I101" s="95"/>
      <c r="J101" s="95"/>
      <c r="K101" s="95"/>
      <c r="L101" s="95"/>
      <c r="M101" s="95"/>
      <c r="N101" s="95"/>
      <c r="O101" s="95"/>
      <c r="P101" s="95"/>
      <c r="Q101" s="95"/>
      <c r="R101" s="95"/>
      <c r="S101" s="95"/>
      <c r="T101" s="95"/>
      <c r="U101" s="95"/>
      <c r="V101" s="95"/>
      <c r="W101" s="95"/>
      <c r="X101" s="95"/>
      <c r="Y101" s="95"/>
      <c r="Z101" s="95"/>
      <c r="AA101" s="95"/>
      <c r="AB101" s="95"/>
      <c r="AC101" s="95"/>
      <c r="AD101" s="95"/>
      <c r="AE101" s="95"/>
      <c r="AF101" s="95"/>
      <c r="AG101" s="95"/>
      <c r="AH101" s="95"/>
      <c r="AI101" s="95"/>
      <c r="AJ101" s="95"/>
      <c r="AK101" s="95"/>
      <c r="AL101" s="95"/>
      <c r="AM101" s="95"/>
    </row>
    <row r="102" spans="9:39" ht="15.6">
      <c r="I102" s="95"/>
      <c r="J102" s="95"/>
      <c r="K102" s="95"/>
      <c r="L102" s="95"/>
      <c r="M102" s="95"/>
      <c r="N102" s="95"/>
      <c r="O102" s="95"/>
      <c r="P102" s="95"/>
      <c r="Q102" s="95"/>
      <c r="R102" s="95"/>
      <c r="S102" s="95"/>
      <c r="T102" s="95"/>
      <c r="U102" s="95"/>
      <c r="V102" s="95"/>
      <c r="W102" s="95"/>
      <c r="X102" s="95"/>
      <c r="Y102" s="95"/>
      <c r="Z102" s="95"/>
      <c r="AA102" s="95"/>
      <c r="AB102" s="95"/>
      <c r="AC102" s="95"/>
      <c r="AD102" s="95"/>
      <c r="AE102" s="95"/>
      <c r="AF102" s="95"/>
      <c r="AG102" s="95"/>
      <c r="AH102" s="95"/>
      <c r="AI102" s="95"/>
      <c r="AJ102" s="95"/>
      <c r="AK102" s="95"/>
      <c r="AL102" s="95"/>
      <c r="AM102" s="95"/>
    </row>
    <row r="103" spans="9:39" ht="15.6">
      <c r="I103" s="95"/>
      <c r="J103" s="95"/>
      <c r="K103" s="95"/>
      <c r="L103" s="95"/>
      <c r="M103" s="95"/>
      <c r="N103" s="95"/>
      <c r="O103" s="95"/>
      <c r="P103" s="95"/>
      <c r="Q103" s="95"/>
      <c r="R103" s="95"/>
      <c r="S103" s="95"/>
      <c r="T103" s="95"/>
      <c r="U103" s="95"/>
      <c r="V103" s="95"/>
      <c r="W103" s="95"/>
      <c r="X103" s="95"/>
      <c r="Y103" s="95"/>
      <c r="Z103" s="95"/>
      <c r="AA103" s="95"/>
      <c r="AB103" s="95"/>
      <c r="AC103" s="95"/>
      <c r="AD103" s="95"/>
      <c r="AE103" s="95"/>
      <c r="AF103" s="95"/>
      <c r="AG103" s="95"/>
      <c r="AH103" s="95"/>
      <c r="AI103" s="95"/>
      <c r="AJ103" s="95"/>
      <c r="AK103" s="95"/>
      <c r="AL103" s="95"/>
      <c r="AM103" s="95"/>
    </row>
    <row r="104" spans="9:39" ht="15.6">
      <c r="I104" s="95"/>
      <c r="J104" s="95"/>
      <c r="K104" s="95"/>
      <c r="L104" s="95"/>
      <c r="M104" s="95"/>
      <c r="N104" s="95"/>
      <c r="O104" s="95"/>
      <c r="P104" s="95"/>
      <c r="Q104" s="95"/>
      <c r="R104" s="95"/>
      <c r="S104" s="95"/>
      <c r="T104" s="95"/>
      <c r="U104" s="95"/>
      <c r="V104" s="95"/>
      <c r="W104" s="95"/>
      <c r="X104" s="95"/>
      <c r="Y104" s="95"/>
      <c r="Z104" s="95"/>
      <c r="AA104" s="95"/>
      <c r="AB104" s="95"/>
      <c r="AC104" s="95"/>
      <c r="AD104" s="95"/>
      <c r="AE104" s="95"/>
      <c r="AF104" s="95"/>
      <c r="AG104" s="95"/>
      <c r="AH104" s="95"/>
      <c r="AI104" s="95"/>
      <c r="AJ104" s="95"/>
      <c r="AK104" s="95"/>
      <c r="AL104" s="95"/>
      <c r="AM104" s="95"/>
    </row>
    <row r="105" spans="9:39" ht="15.6">
      <c r="I105" s="95"/>
      <c r="J105" s="95"/>
      <c r="K105" s="95"/>
      <c r="L105" s="95"/>
      <c r="M105" s="95"/>
      <c r="N105" s="95"/>
      <c r="O105" s="95"/>
      <c r="P105" s="95"/>
      <c r="Q105" s="95"/>
      <c r="R105" s="95"/>
      <c r="S105" s="95"/>
      <c r="T105" s="95"/>
      <c r="U105" s="95"/>
      <c r="V105" s="95"/>
      <c r="W105" s="95"/>
      <c r="X105" s="95"/>
      <c r="Y105" s="95"/>
      <c r="Z105" s="95"/>
      <c r="AA105" s="95"/>
      <c r="AB105" s="95"/>
      <c r="AC105" s="95"/>
      <c r="AD105" s="95"/>
      <c r="AE105" s="95"/>
      <c r="AF105" s="95"/>
      <c r="AG105" s="95"/>
      <c r="AH105" s="95"/>
      <c r="AI105" s="95"/>
      <c r="AJ105" s="95"/>
      <c r="AK105" s="95"/>
      <c r="AL105" s="95"/>
      <c r="AM105" s="9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674ED-7C18-43E2-90B9-1B22A98E3B31}">
  <sheetPr>
    <tabColor rgb="FF003A63"/>
    <outlinePr summaryBelow="0" summaryRight="0"/>
  </sheetPr>
  <dimension ref="A1:AI60"/>
  <sheetViews>
    <sheetView showGridLines="0" workbookViewId="0"/>
  </sheetViews>
  <sheetFormatPr defaultColWidth="8.85546875" defaultRowHeight="14.25" outlineLevelRow="1"/>
  <cols>
    <col min="1" max="1" width="3" style="33" customWidth="1"/>
    <col min="2" max="2" width="2.7109375" style="33" customWidth="1"/>
    <col min="3" max="3" width="27.140625" style="33" bestFit="1" customWidth="1"/>
    <col min="4" max="4" width="9.5703125" style="33" customWidth="1"/>
    <col min="5" max="5" width="11.42578125" style="33" bestFit="1" customWidth="1"/>
    <col min="6" max="16384" width="8.85546875" style="33"/>
  </cols>
  <sheetData>
    <row r="1" spans="1:35" ht="15" thickBot="1">
      <c r="A1" s="91"/>
      <c r="B1" s="91"/>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row>
    <row r="2" spans="1:35" ht="15" thickBot="1">
      <c r="A2" s="91"/>
      <c r="B2" s="91"/>
      <c r="C2" s="11" t="s">
        <v>175</v>
      </c>
      <c r="D2" s="107"/>
      <c r="E2" s="36">
        <f>SUM(E3,E23,E36,E45,E53)</f>
        <v>3725000</v>
      </c>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row>
    <row r="3" spans="1:35">
      <c r="A3" s="2"/>
      <c r="B3" s="91"/>
      <c r="C3" s="77" t="s">
        <v>176</v>
      </c>
      <c r="D3" s="74"/>
      <c r="E3" s="78">
        <f>SUM(E4,E9,E12,E16)</f>
        <v>3390000</v>
      </c>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5" outlineLevel="1">
      <c r="A4" s="91"/>
      <c r="B4" s="91"/>
      <c r="C4" s="79" t="s">
        <v>95</v>
      </c>
      <c r="D4" s="75" t="s">
        <v>71</v>
      </c>
      <c r="E4" s="80">
        <f>SUM(E5:E8)</f>
        <v>780000</v>
      </c>
      <c r="F4" s="91"/>
      <c r="G4" s="91"/>
      <c r="H4" s="91"/>
      <c r="I4" s="91"/>
      <c r="J4" s="91"/>
      <c r="K4" s="91"/>
      <c r="L4" s="91"/>
      <c r="M4" s="91"/>
      <c r="N4" s="91"/>
      <c r="O4" s="91"/>
      <c r="P4" s="91"/>
      <c r="Q4" s="91"/>
      <c r="R4" s="91"/>
      <c r="S4" s="91"/>
      <c r="T4" s="91"/>
      <c r="U4" s="91"/>
      <c r="V4" s="91"/>
      <c r="W4" s="91"/>
      <c r="X4" s="91"/>
      <c r="Y4" s="91"/>
      <c r="Z4" s="91"/>
      <c r="AA4" s="91"/>
      <c r="AB4" s="91"/>
      <c r="AC4" s="91"/>
      <c r="AD4" s="91"/>
      <c r="AE4" s="91"/>
      <c r="AF4" s="91"/>
      <c r="AG4" s="91"/>
      <c r="AH4" s="91"/>
      <c r="AI4" s="91"/>
    </row>
    <row r="5" spans="1:35" outlineLevel="1">
      <c r="A5" s="91"/>
      <c r="B5" s="91"/>
      <c r="C5" s="108" t="s">
        <v>177</v>
      </c>
      <c r="D5" s="76" t="s">
        <v>71</v>
      </c>
      <c r="E5" s="81">
        <v>500000</v>
      </c>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row>
    <row r="6" spans="1:35" outlineLevel="1">
      <c r="A6" s="91"/>
      <c r="B6" s="91"/>
      <c r="C6" s="108" t="s">
        <v>178</v>
      </c>
      <c r="D6" s="76" t="s">
        <v>71</v>
      </c>
      <c r="E6" s="81">
        <v>200000</v>
      </c>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row>
    <row r="7" spans="1:35" outlineLevel="1">
      <c r="A7" s="91"/>
      <c r="B7" s="91"/>
      <c r="C7" s="108" t="s">
        <v>179</v>
      </c>
      <c r="D7" s="76" t="s">
        <v>71</v>
      </c>
      <c r="E7" s="81">
        <v>80000</v>
      </c>
      <c r="F7" s="91"/>
      <c r="G7" s="91"/>
      <c r="H7" s="91"/>
      <c r="I7" s="91"/>
      <c r="J7" s="91"/>
      <c r="K7" s="91"/>
      <c r="L7" s="91"/>
      <c r="M7" s="91"/>
      <c r="N7" s="91"/>
      <c r="O7" s="91"/>
      <c r="P7" s="91"/>
      <c r="Q7" s="91"/>
      <c r="R7" s="91"/>
      <c r="S7" s="91"/>
      <c r="T7" s="91"/>
      <c r="U7" s="91"/>
      <c r="V7" s="91"/>
      <c r="W7" s="91"/>
      <c r="X7" s="91"/>
      <c r="Y7" s="91"/>
      <c r="Z7" s="91"/>
      <c r="AA7" s="91"/>
      <c r="AB7" s="91"/>
      <c r="AC7" s="91"/>
      <c r="AD7" s="91"/>
      <c r="AE7" s="91"/>
      <c r="AF7" s="91"/>
      <c r="AG7" s="91"/>
      <c r="AH7" s="91"/>
      <c r="AI7" s="91"/>
    </row>
    <row r="8" spans="1:35" outlineLevel="1">
      <c r="A8" s="91"/>
      <c r="B8" s="91"/>
      <c r="C8" s="108" t="s">
        <v>180</v>
      </c>
      <c r="D8" s="76" t="s">
        <v>71</v>
      </c>
      <c r="E8" s="8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1"/>
    </row>
    <row r="9" spans="1:35" outlineLevel="1">
      <c r="A9" s="91"/>
      <c r="B9" s="91"/>
      <c r="C9" s="79" t="s">
        <v>181</v>
      </c>
      <c r="D9" s="75" t="s">
        <v>71</v>
      </c>
      <c r="E9" s="80">
        <f>SUM(E10:E11)</f>
        <v>850000</v>
      </c>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row>
    <row r="10" spans="1:35" outlineLevel="1">
      <c r="A10" s="91"/>
      <c r="B10" s="91"/>
      <c r="C10" s="108" t="s">
        <v>182</v>
      </c>
      <c r="D10" s="76" t="s">
        <v>71</v>
      </c>
      <c r="E10" s="81">
        <v>650000</v>
      </c>
      <c r="F10" s="91"/>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row>
    <row r="11" spans="1:35" outlineLevel="1">
      <c r="A11" s="91"/>
      <c r="B11" s="91"/>
      <c r="C11" s="108" t="s">
        <v>97</v>
      </c>
      <c r="D11" s="76" t="s">
        <v>71</v>
      </c>
      <c r="E11" s="81">
        <v>200000</v>
      </c>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row>
    <row r="12" spans="1:35" outlineLevel="1">
      <c r="A12" s="91"/>
      <c r="B12" s="91"/>
      <c r="C12" s="79" t="s">
        <v>183</v>
      </c>
      <c r="D12" s="75" t="s">
        <v>71</v>
      </c>
      <c r="E12" s="80">
        <f>SUM(E13:E15)</f>
        <v>600000</v>
      </c>
      <c r="F12" s="91"/>
      <c r="G12" s="91"/>
      <c r="H12" s="91"/>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row>
    <row r="13" spans="1:35" outlineLevel="1">
      <c r="A13" s="91"/>
      <c r="B13" s="91"/>
      <c r="C13" s="108" t="s">
        <v>184</v>
      </c>
      <c r="D13" s="76" t="s">
        <v>71</v>
      </c>
      <c r="E13" s="81">
        <v>600000</v>
      </c>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row>
    <row r="14" spans="1:35" outlineLevel="1">
      <c r="A14" s="91"/>
      <c r="B14" s="91"/>
      <c r="C14" s="108" t="s">
        <v>185</v>
      </c>
      <c r="D14" s="76" t="s">
        <v>71</v>
      </c>
      <c r="E14" s="8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row>
    <row r="15" spans="1:35" outlineLevel="1">
      <c r="A15" s="91"/>
      <c r="B15" s="91"/>
      <c r="C15" s="108" t="s">
        <v>186</v>
      </c>
      <c r="D15" s="76" t="s">
        <v>71</v>
      </c>
      <c r="E15" s="8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row>
    <row r="16" spans="1:35" outlineLevel="1">
      <c r="A16" s="91"/>
      <c r="B16" s="91"/>
      <c r="C16" s="79" t="s">
        <v>187</v>
      </c>
      <c r="D16" s="75" t="s">
        <v>71</v>
      </c>
      <c r="E16" s="80">
        <f>SUM(E17:E21)</f>
        <v>1160000</v>
      </c>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row>
    <row r="17" spans="3:5" outlineLevel="1">
      <c r="C17" s="108" t="s">
        <v>188</v>
      </c>
      <c r="D17" s="76" t="s">
        <v>71</v>
      </c>
      <c r="E17" s="81">
        <v>50000</v>
      </c>
    </row>
    <row r="18" spans="3:5" outlineLevel="1">
      <c r="C18" s="108" t="s">
        <v>189</v>
      </c>
      <c r="D18" s="76" t="s">
        <v>71</v>
      </c>
      <c r="E18" s="81">
        <v>800000</v>
      </c>
    </row>
    <row r="19" spans="3:5" outlineLevel="1">
      <c r="C19" s="108" t="s">
        <v>190</v>
      </c>
      <c r="D19" s="76" t="s">
        <v>71</v>
      </c>
      <c r="E19" s="81">
        <v>250000</v>
      </c>
    </row>
    <row r="20" spans="3:5" outlineLevel="1">
      <c r="C20" s="108" t="s">
        <v>191</v>
      </c>
      <c r="D20" s="76" t="s">
        <v>71</v>
      </c>
      <c r="E20" s="81">
        <v>40000</v>
      </c>
    </row>
    <row r="21" spans="3:5" outlineLevel="1">
      <c r="C21" s="108" t="s">
        <v>192</v>
      </c>
      <c r="D21" s="76" t="s">
        <v>71</v>
      </c>
      <c r="E21" s="81">
        <v>20000</v>
      </c>
    </row>
    <row r="22" spans="3:5">
      <c r="C22" s="109"/>
      <c r="D22" s="110"/>
      <c r="E22" s="111"/>
    </row>
    <row r="23" spans="3:5">
      <c r="C23" s="82" t="s">
        <v>100</v>
      </c>
      <c r="D23" s="112"/>
      <c r="E23" s="83">
        <f>SUM(E24,E30)</f>
        <v>35000</v>
      </c>
    </row>
    <row r="24" spans="3:5" outlineLevel="1">
      <c r="C24" s="79" t="s">
        <v>193</v>
      </c>
      <c r="D24" s="75" t="s">
        <v>71</v>
      </c>
      <c r="E24" s="80">
        <f>SUM(E25:E28)</f>
        <v>35000</v>
      </c>
    </row>
    <row r="25" spans="3:5" outlineLevel="1">
      <c r="C25" s="108" t="s">
        <v>194</v>
      </c>
      <c r="D25" s="76" t="s">
        <v>71</v>
      </c>
      <c r="E25" s="81">
        <v>35000</v>
      </c>
    </row>
    <row r="26" spans="3:5" outlineLevel="1">
      <c r="C26" s="108" t="s">
        <v>195</v>
      </c>
      <c r="D26" s="76" t="s">
        <v>71</v>
      </c>
      <c r="E26" s="81"/>
    </row>
    <row r="27" spans="3:5" outlineLevel="1">
      <c r="C27" s="108" t="s">
        <v>196</v>
      </c>
      <c r="D27" s="76" t="s">
        <v>71</v>
      </c>
      <c r="E27" s="81"/>
    </row>
    <row r="28" spans="3:5" outlineLevel="1">
      <c r="C28" s="108" t="s">
        <v>197</v>
      </c>
      <c r="D28" s="76" t="s">
        <v>71</v>
      </c>
      <c r="E28" s="81"/>
    </row>
    <row r="29" spans="3:5" outlineLevel="1">
      <c r="C29" s="109"/>
      <c r="D29" s="110"/>
      <c r="E29" s="111"/>
    </row>
    <row r="30" spans="3:5" outlineLevel="1">
      <c r="C30" s="79" t="s">
        <v>198</v>
      </c>
      <c r="D30" s="75" t="s">
        <v>71</v>
      </c>
      <c r="E30" s="84">
        <f>SUM(E31:E34)</f>
        <v>0</v>
      </c>
    </row>
    <row r="31" spans="3:5" outlineLevel="1">
      <c r="C31" s="108" t="s">
        <v>194</v>
      </c>
      <c r="D31" s="76" t="s">
        <v>71</v>
      </c>
      <c r="E31" s="81"/>
    </row>
    <row r="32" spans="3:5" outlineLevel="1">
      <c r="C32" s="108" t="s">
        <v>195</v>
      </c>
      <c r="D32" s="76" t="s">
        <v>71</v>
      </c>
      <c r="E32" s="81"/>
    </row>
    <row r="33" spans="3:5" outlineLevel="1">
      <c r="C33" s="108" t="s">
        <v>196</v>
      </c>
      <c r="D33" s="76" t="s">
        <v>71</v>
      </c>
      <c r="E33" s="81"/>
    </row>
    <row r="34" spans="3:5" outlineLevel="1">
      <c r="C34" s="108" t="s">
        <v>197</v>
      </c>
      <c r="D34" s="76" t="s">
        <v>71</v>
      </c>
      <c r="E34" s="81"/>
    </row>
    <row r="35" spans="3:5">
      <c r="C35" s="109"/>
      <c r="D35" s="110"/>
      <c r="E35" s="111"/>
    </row>
    <row r="36" spans="3:5">
      <c r="C36" s="82" t="s">
        <v>101</v>
      </c>
      <c r="D36" s="75" t="s">
        <v>71</v>
      </c>
      <c r="E36" s="80">
        <f>SUM(E37:E43)</f>
        <v>300000</v>
      </c>
    </row>
    <row r="37" spans="3:5" outlineLevel="1">
      <c r="C37" s="108" t="s">
        <v>199</v>
      </c>
      <c r="D37" s="76" t="s">
        <v>71</v>
      </c>
      <c r="E37" s="81">
        <v>300000</v>
      </c>
    </row>
    <row r="38" spans="3:5" outlineLevel="1">
      <c r="C38" s="108" t="s">
        <v>200</v>
      </c>
      <c r="D38" s="76" t="s">
        <v>71</v>
      </c>
      <c r="E38" s="81"/>
    </row>
    <row r="39" spans="3:5" outlineLevel="1">
      <c r="C39" s="108" t="s">
        <v>201</v>
      </c>
      <c r="D39" s="76" t="s">
        <v>71</v>
      </c>
      <c r="E39" s="81"/>
    </row>
    <row r="40" spans="3:5" outlineLevel="1">
      <c r="C40" s="108" t="s">
        <v>202</v>
      </c>
      <c r="D40" s="76" t="s">
        <v>71</v>
      </c>
      <c r="E40" s="81"/>
    </row>
    <row r="41" spans="3:5" outlineLevel="1">
      <c r="C41" s="108" t="s">
        <v>188</v>
      </c>
      <c r="D41" s="76" t="s">
        <v>71</v>
      </c>
      <c r="E41" s="81"/>
    </row>
    <row r="42" spans="3:5" outlineLevel="1">
      <c r="C42" s="108" t="s">
        <v>203</v>
      </c>
      <c r="D42" s="76" t="s">
        <v>71</v>
      </c>
      <c r="E42" s="81"/>
    </row>
    <row r="43" spans="3:5" outlineLevel="1">
      <c r="C43" s="108" t="s">
        <v>191</v>
      </c>
      <c r="D43" s="76" t="s">
        <v>71</v>
      </c>
      <c r="E43" s="81"/>
    </row>
    <row r="44" spans="3:5">
      <c r="C44" s="109"/>
      <c r="D44" s="110"/>
      <c r="E44" s="111"/>
    </row>
    <row r="45" spans="3:5">
      <c r="C45" s="82" t="s">
        <v>204</v>
      </c>
      <c r="D45" s="75" t="s">
        <v>71</v>
      </c>
      <c r="E45" s="80">
        <f>SUM(E46:E51)</f>
        <v>0</v>
      </c>
    </row>
    <row r="46" spans="3:5" outlineLevel="1">
      <c r="C46" s="108" t="s">
        <v>205</v>
      </c>
      <c r="D46" s="76" t="s">
        <v>71</v>
      </c>
      <c r="E46" s="81"/>
    </row>
    <row r="47" spans="3:5" outlineLevel="1">
      <c r="C47" s="108" t="s">
        <v>206</v>
      </c>
      <c r="D47" s="76" t="s">
        <v>71</v>
      </c>
      <c r="E47" s="81"/>
    </row>
    <row r="48" spans="3:5" outlineLevel="1">
      <c r="C48" s="108" t="s">
        <v>207</v>
      </c>
      <c r="D48" s="76" t="s">
        <v>71</v>
      </c>
      <c r="E48" s="81"/>
    </row>
    <row r="49" spans="3:5" outlineLevel="1">
      <c r="C49" s="108" t="s">
        <v>208</v>
      </c>
      <c r="D49" s="76" t="s">
        <v>71</v>
      </c>
      <c r="E49" s="81"/>
    </row>
    <row r="50" spans="3:5" outlineLevel="1">
      <c r="C50" s="108" t="s">
        <v>209</v>
      </c>
      <c r="D50" s="76" t="s">
        <v>71</v>
      </c>
      <c r="E50" s="81"/>
    </row>
    <row r="51" spans="3:5" outlineLevel="1">
      <c r="C51" s="108" t="s">
        <v>210</v>
      </c>
      <c r="D51" s="76" t="s">
        <v>71</v>
      </c>
      <c r="E51" s="81"/>
    </row>
    <row r="52" spans="3:5">
      <c r="C52" s="109"/>
      <c r="D52" s="110"/>
      <c r="E52" s="111"/>
    </row>
    <row r="53" spans="3:5">
      <c r="C53" s="82" t="s">
        <v>211</v>
      </c>
      <c r="D53" s="75" t="s">
        <v>71</v>
      </c>
      <c r="E53" s="80">
        <f>SUM(E54:E59)</f>
        <v>0</v>
      </c>
    </row>
    <row r="54" spans="3:5" outlineLevel="1">
      <c r="C54" s="85" t="s">
        <v>212</v>
      </c>
      <c r="D54" s="76" t="s">
        <v>71</v>
      </c>
      <c r="E54" s="81"/>
    </row>
    <row r="55" spans="3:5" outlineLevel="1">
      <c r="C55" s="85" t="s">
        <v>212</v>
      </c>
      <c r="D55" s="76" t="s">
        <v>71</v>
      </c>
      <c r="E55" s="81"/>
    </row>
    <row r="56" spans="3:5" outlineLevel="1">
      <c r="C56" s="85" t="s">
        <v>212</v>
      </c>
      <c r="D56" s="76" t="s">
        <v>71</v>
      </c>
      <c r="E56" s="81"/>
    </row>
    <row r="57" spans="3:5" outlineLevel="1">
      <c r="C57" s="85" t="s">
        <v>212</v>
      </c>
      <c r="D57" s="76" t="s">
        <v>71</v>
      </c>
      <c r="E57" s="81"/>
    </row>
    <row r="58" spans="3:5" outlineLevel="1">
      <c r="C58" s="85" t="s">
        <v>212</v>
      </c>
      <c r="D58" s="76" t="s">
        <v>71</v>
      </c>
      <c r="E58" s="81"/>
    </row>
    <row r="59" spans="3:5" ht="15" outlineLevel="1" thickBot="1">
      <c r="C59" s="86" t="s">
        <v>212</v>
      </c>
      <c r="D59" s="87" t="s">
        <v>71</v>
      </c>
      <c r="E59" s="88"/>
    </row>
    <row r="60" spans="3:5">
      <c r="C60" s="91"/>
      <c r="D60" s="91"/>
      <c r="E60" s="91"/>
    </row>
  </sheetData>
  <mergeCells count="5">
    <mergeCell ref="C22:E22"/>
    <mergeCell ref="C29:E29"/>
    <mergeCell ref="C44:E44"/>
    <mergeCell ref="C35:E35"/>
    <mergeCell ref="C52:E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809CF-8879-4F3E-A3EE-D500C8CF271C}">
  <sheetPr codeName="Sheet4">
    <tabColor rgb="FF45CFCC"/>
    <outlinePr summaryBelow="0"/>
  </sheetPr>
  <dimension ref="A1:AM240"/>
  <sheetViews>
    <sheetView showGridLines="0" zoomScaleNormal="100" workbookViewId="0">
      <pane ySplit="3" topLeftCell="A4" activePane="bottomLeft" state="frozen"/>
      <selection pane="bottomLeft"/>
      <selection activeCell="I20" sqref="I20"/>
    </sheetView>
  </sheetViews>
  <sheetFormatPr defaultColWidth="8.85546875" defaultRowHeight="14.25" outlineLevelRow="1"/>
  <cols>
    <col min="1" max="1" width="2.28515625" style="1" customWidth="1"/>
    <col min="2" max="2" width="1.28515625" style="1" customWidth="1"/>
    <col min="3" max="3" width="36.42578125" style="1" bestFit="1" customWidth="1"/>
    <col min="4" max="4" width="6.7109375" style="1" customWidth="1"/>
    <col min="5" max="5" width="1.5703125" style="1" customWidth="1"/>
    <col min="6" max="6" width="2.140625" style="1" customWidth="1"/>
    <col min="7" max="7" width="7.85546875" style="7" bestFit="1" customWidth="1"/>
    <col min="8" max="8" width="2.42578125" style="7" customWidth="1"/>
    <col min="9" max="9" width="9.42578125" style="5" bestFit="1" customWidth="1"/>
    <col min="10" max="10" width="10.140625" style="5" customWidth="1"/>
    <col min="11" max="24" width="10" style="5" bestFit="1" customWidth="1"/>
    <col min="25" max="28" width="8.85546875" style="5" bestFit="1" customWidth="1"/>
    <col min="29" max="29" width="10.28515625" style="5" bestFit="1" customWidth="1"/>
    <col min="30" max="39" width="8.85546875" style="5" bestFit="1" customWidth="1"/>
    <col min="40" max="16384" width="8.85546875" style="1"/>
  </cols>
  <sheetData>
    <row r="1" spans="1:39">
      <c r="A1" s="91"/>
      <c r="B1" s="91"/>
      <c r="C1" s="91"/>
      <c r="D1" s="91"/>
      <c r="E1" s="91"/>
      <c r="F1" s="91"/>
      <c r="G1" s="91"/>
      <c r="I1" s="91"/>
      <c r="J1" s="91"/>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c r="AM1" s="91"/>
    </row>
    <row r="2" spans="1:39">
      <c r="A2" s="20"/>
      <c r="B2" s="20" t="s">
        <v>213</v>
      </c>
      <c r="C2" s="20"/>
      <c r="D2" s="20"/>
      <c r="E2" s="20"/>
      <c r="F2" s="20"/>
      <c r="G2" s="20"/>
      <c r="H2" s="21"/>
      <c r="I2" s="20">
        <v>0</v>
      </c>
      <c r="J2" s="20">
        <v>1</v>
      </c>
      <c r="K2" s="20">
        <v>2</v>
      </c>
      <c r="L2" s="20">
        <v>3</v>
      </c>
      <c r="M2" s="20">
        <v>4</v>
      </c>
      <c r="N2" s="20">
        <v>5</v>
      </c>
      <c r="O2" s="20">
        <v>6</v>
      </c>
      <c r="P2" s="20">
        <v>7</v>
      </c>
      <c r="Q2" s="20">
        <v>8</v>
      </c>
      <c r="R2" s="20">
        <v>9</v>
      </c>
      <c r="S2" s="20">
        <v>10</v>
      </c>
      <c r="T2" s="20">
        <v>11</v>
      </c>
      <c r="U2" s="20">
        <v>12</v>
      </c>
      <c r="V2" s="20">
        <v>13</v>
      </c>
      <c r="W2" s="20">
        <v>14</v>
      </c>
      <c r="X2" s="20">
        <v>15</v>
      </c>
      <c r="Y2" s="20">
        <v>16</v>
      </c>
      <c r="Z2" s="20">
        <v>17</v>
      </c>
      <c r="AA2" s="20">
        <v>18</v>
      </c>
      <c r="AB2" s="20">
        <v>19</v>
      </c>
      <c r="AC2" s="20">
        <v>20</v>
      </c>
      <c r="AD2" s="20">
        <v>21</v>
      </c>
      <c r="AE2" s="20">
        <v>22</v>
      </c>
      <c r="AF2" s="20">
        <v>23</v>
      </c>
      <c r="AG2" s="20">
        <v>24</v>
      </c>
      <c r="AH2" s="20">
        <v>25</v>
      </c>
      <c r="AI2" s="20">
        <v>26</v>
      </c>
      <c r="AJ2" s="20">
        <v>27</v>
      </c>
      <c r="AK2" s="20">
        <v>28</v>
      </c>
      <c r="AL2" s="20">
        <v>29</v>
      </c>
      <c r="AM2" s="20">
        <v>30</v>
      </c>
    </row>
    <row r="3" spans="1:39">
      <c r="A3" s="20"/>
      <c r="B3" s="20" t="s">
        <v>214</v>
      </c>
      <c r="C3" s="20"/>
      <c r="D3" s="20"/>
      <c r="E3" s="20"/>
      <c r="F3" s="20"/>
      <c r="G3" s="20"/>
      <c r="H3" s="21"/>
      <c r="I3" s="20">
        <f>'Fixed Inputs'!$F$3+(I2-1)</f>
        <v>2024</v>
      </c>
      <c r="J3" s="20">
        <f>'Fixed Inputs'!$F$3+(J2-1)</f>
        <v>2025</v>
      </c>
      <c r="K3" s="20">
        <f>'Fixed Inputs'!$F$3+(K2-1)</f>
        <v>2026</v>
      </c>
      <c r="L3" s="20">
        <f>'Fixed Inputs'!$F$3+(L2-1)</f>
        <v>2027</v>
      </c>
      <c r="M3" s="20">
        <f>'Fixed Inputs'!$F$3+(M2-1)</f>
        <v>2028</v>
      </c>
      <c r="N3" s="20">
        <f>'Fixed Inputs'!$F$3+(N2-1)</f>
        <v>2029</v>
      </c>
      <c r="O3" s="20">
        <f>'Fixed Inputs'!$F$3+(O2-1)</f>
        <v>2030</v>
      </c>
      <c r="P3" s="20">
        <f>'Fixed Inputs'!$F$3+(P2-1)</f>
        <v>2031</v>
      </c>
      <c r="Q3" s="20">
        <f>'Fixed Inputs'!$F$3+(Q2-1)</f>
        <v>2032</v>
      </c>
      <c r="R3" s="20">
        <f>'Fixed Inputs'!$F$3+(R2-1)</f>
        <v>2033</v>
      </c>
      <c r="S3" s="20">
        <f>'Fixed Inputs'!$F$3+(S2-1)</f>
        <v>2034</v>
      </c>
      <c r="T3" s="20">
        <f>'Fixed Inputs'!$F$3+(T2-1)</f>
        <v>2035</v>
      </c>
      <c r="U3" s="20">
        <f>'Fixed Inputs'!$F$3+(U2-1)</f>
        <v>2036</v>
      </c>
      <c r="V3" s="20">
        <f>'Fixed Inputs'!$F$3+(V2-1)</f>
        <v>2037</v>
      </c>
      <c r="W3" s="20">
        <f>'Fixed Inputs'!$F$3+(W2-1)</f>
        <v>2038</v>
      </c>
      <c r="X3" s="20">
        <f>'Fixed Inputs'!$F$3+(X2-1)</f>
        <v>2039</v>
      </c>
      <c r="Y3" s="20">
        <f>'Fixed Inputs'!$F$3+(Y2-1)</f>
        <v>2040</v>
      </c>
      <c r="Z3" s="20">
        <f>'Fixed Inputs'!$F$3+(Z2-1)</f>
        <v>2041</v>
      </c>
      <c r="AA3" s="20">
        <f>'Fixed Inputs'!$F$3+(AA2-1)</f>
        <v>2042</v>
      </c>
      <c r="AB3" s="20">
        <f>'Fixed Inputs'!$F$3+(AB2-1)</f>
        <v>2043</v>
      </c>
      <c r="AC3" s="20">
        <f>'Fixed Inputs'!$F$3+(AC2-1)</f>
        <v>2044</v>
      </c>
      <c r="AD3" s="20">
        <f>'Fixed Inputs'!$F$3+(AD2-1)</f>
        <v>2045</v>
      </c>
      <c r="AE3" s="20">
        <f>'Fixed Inputs'!$F$3+(AE2-1)</f>
        <v>2046</v>
      </c>
      <c r="AF3" s="20">
        <f>'Fixed Inputs'!$F$3+(AF2-1)</f>
        <v>2047</v>
      </c>
      <c r="AG3" s="20">
        <f>'Fixed Inputs'!$F$3+(AG2-1)</f>
        <v>2048</v>
      </c>
      <c r="AH3" s="20">
        <f>'Fixed Inputs'!$F$3+(AH2-1)</f>
        <v>2049</v>
      </c>
      <c r="AI3" s="20">
        <f>'Fixed Inputs'!$F$3+(AI2-1)</f>
        <v>2050</v>
      </c>
      <c r="AJ3" s="20">
        <f>'Fixed Inputs'!$F$3+(AJ2-1)</f>
        <v>2051</v>
      </c>
      <c r="AK3" s="20">
        <f>'Fixed Inputs'!$F$3+(AK2-1)</f>
        <v>2052</v>
      </c>
      <c r="AL3" s="20">
        <f>'Fixed Inputs'!$F$3+(AL2-1)</f>
        <v>2053</v>
      </c>
      <c r="AM3" s="20">
        <f>'Fixed Inputs'!$F$3+(AM2-1)</f>
        <v>2054</v>
      </c>
    </row>
    <row r="4" spans="1:39">
      <c r="A4" s="91"/>
      <c r="B4" s="91"/>
      <c r="C4" s="91"/>
      <c r="D4" s="91"/>
      <c r="E4" s="91"/>
      <c r="F4" s="91"/>
      <c r="G4" s="91"/>
      <c r="I4" s="91"/>
      <c r="J4" s="91"/>
      <c r="K4" s="91"/>
      <c r="L4" s="91"/>
      <c r="M4" s="91"/>
      <c r="N4" s="91"/>
      <c r="O4" s="91"/>
      <c r="P4" s="91"/>
      <c r="Q4" s="91"/>
      <c r="R4" s="91"/>
      <c r="S4" s="91"/>
      <c r="T4" s="91"/>
      <c r="U4" s="91"/>
      <c r="V4" s="91"/>
      <c r="W4" s="91"/>
      <c r="X4" s="91"/>
      <c r="Y4" s="91"/>
      <c r="Z4" s="91"/>
      <c r="AA4" s="91"/>
      <c r="AB4" s="91"/>
      <c r="AC4" s="91"/>
      <c r="AD4" s="91"/>
      <c r="AE4" s="91"/>
      <c r="AF4" s="91"/>
      <c r="AG4" s="91"/>
      <c r="AH4" s="91"/>
      <c r="AI4" s="91"/>
      <c r="AJ4" s="91"/>
      <c r="AK4" s="91"/>
      <c r="AL4" s="91"/>
      <c r="AM4" s="91"/>
    </row>
    <row r="5" spans="1:39">
      <c r="A5" s="6"/>
      <c r="B5" s="6" t="s">
        <v>215</v>
      </c>
      <c r="C5" s="6"/>
      <c r="D5" s="6"/>
      <c r="E5" s="6"/>
      <c r="F5" s="6"/>
      <c r="G5" s="6"/>
      <c r="H5" s="8"/>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row>
    <row r="6" spans="1:39" outlineLevel="1">
      <c r="A6" s="91"/>
      <c r="B6" s="91"/>
      <c r="C6" s="91" t="s">
        <v>216</v>
      </c>
      <c r="D6" s="91"/>
      <c r="E6" s="91"/>
      <c r="F6" s="91"/>
      <c r="G6" s="7" t="s">
        <v>217</v>
      </c>
      <c r="I6" s="95">
        <f>IF(AND(I2&gt;0,I2&lt;='Fixed Inputs'!$F$5),1,0)</f>
        <v>0</v>
      </c>
      <c r="J6" s="95">
        <f>IF(AND(J2&gt;0,J2&lt;='Fixed Inputs'!$F$5),1,0)</f>
        <v>1</v>
      </c>
      <c r="K6" s="95">
        <f>IF(AND(K2&gt;0,K2&lt;='Fixed Inputs'!$F$5),1,0)</f>
        <v>1</v>
      </c>
      <c r="L6" s="95">
        <f>IF(AND(L2&gt;0,L2&lt;='Fixed Inputs'!$F$5),1,0)</f>
        <v>1</v>
      </c>
      <c r="M6" s="95">
        <f>IF(AND(M2&gt;0,M2&lt;='Fixed Inputs'!$F$5),1,0)</f>
        <v>1</v>
      </c>
      <c r="N6" s="95">
        <f>IF(AND(N2&gt;0,N2&lt;='Fixed Inputs'!$F$5),1,0)</f>
        <v>1</v>
      </c>
      <c r="O6" s="95">
        <f>IF(AND(O2&gt;0,O2&lt;='Fixed Inputs'!$F$5),1,0)</f>
        <v>1</v>
      </c>
      <c r="P6" s="95">
        <f>IF(AND(P2&gt;0,P2&lt;='Fixed Inputs'!$F$5),1,0)</f>
        <v>1</v>
      </c>
      <c r="Q6" s="95">
        <f>IF(AND(Q2&gt;0,Q2&lt;='Fixed Inputs'!$F$5),1,0)</f>
        <v>1</v>
      </c>
      <c r="R6" s="95">
        <f>IF(AND(R2&gt;0,R2&lt;='Fixed Inputs'!$F$5),1,0)</f>
        <v>1</v>
      </c>
      <c r="S6" s="95">
        <f>IF(AND(S2&gt;0,S2&lt;='Fixed Inputs'!$F$5),1,0)</f>
        <v>1</v>
      </c>
      <c r="T6" s="95">
        <f>IF(AND(T2&gt;0,T2&lt;='Fixed Inputs'!$F$5),1,0)</f>
        <v>1</v>
      </c>
      <c r="U6" s="95">
        <f>IF(AND(U2&gt;0,U2&lt;='Fixed Inputs'!$F$5),1,0)</f>
        <v>1</v>
      </c>
      <c r="V6" s="95">
        <f>IF(AND(V2&gt;0,V2&lt;='Fixed Inputs'!$F$5),1,0)</f>
        <v>1</v>
      </c>
      <c r="W6" s="95">
        <f>IF(AND(W2&gt;0,W2&lt;='Fixed Inputs'!$F$5),1,0)</f>
        <v>1</v>
      </c>
      <c r="X6" s="95">
        <f>IF(AND(X2&gt;0,X2&lt;='Fixed Inputs'!$F$5),1,0)</f>
        <v>1</v>
      </c>
      <c r="Y6" s="95">
        <f>IF(AND(Y2&gt;0,Y2&lt;='Fixed Inputs'!$F$5),1,0)</f>
        <v>1</v>
      </c>
      <c r="Z6" s="95">
        <f>IF(AND(Z2&gt;0,Z2&lt;='Fixed Inputs'!$F$5),1,0)</f>
        <v>1</v>
      </c>
      <c r="AA6" s="95">
        <f>IF(AND(AA2&gt;0,AA2&lt;='Fixed Inputs'!$F$5),1,0)</f>
        <v>1</v>
      </c>
      <c r="AB6" s="95">
        <f>IF(AND(AB2&gt;0,AB2&lt;='Fixed Inputs'!$F$5),1,0)</f>
        <v>1</v>
      </c>
      <c r="AC6" s="95">
        <f>IF(AND(AC2&gt;0,AC2&lt;='Fixed Inputs'!$F$5),1,0)</f>
        <v>1</v>
      </c>
      <c r="AD6" s="95">
        <f>IF(AND(AD2&gt;0,AD2&lt;='Fixed Inputs'!$F$5),1,0)</f>
        <v>0</v>
      </c>
      <c r="AE6" s="95">
        <f>IF(AND(AE2&gt;0,AE2&lt;='Fixed Inputs'!$F$5),1,0)</f>
        <v>0</v>
      </c>
      <c r="AF6" s="95">
        <f>IF(AND(AF2&gt;0,AF2&lt;='Fixed Inputs'!$F$5),1,0)</f>
        <v>0</v>
      </c>
      <c r="AG6" s="95">
        <f>IF(AND(AG2&gt;0,AG2&lt;='Fixed Inputs'!$F$5),1,0)</f>
        <v>0</v>
      </c>
      <c r="AH6" s="95">
        <f>IF(AND(AH2&gt;0,AH2&lt;='Fixed Inputs'!$F$5),1,0)</f>
        <v>0</v>
      </c>
      <c r="AI6" s="95">
        <f>IF(AND(AI2&gt;0,AI2&lt;='Fixed Inputs'!$F$5),1,0)</f>
        <v>0</v>
      </c>
      <c r="AJ6" s="95">
        <f>IF(AND(AJ2&gt;0,AJ2&lt;='Fixed Inputs'!$F$5),1,0)</f>
        <v>0</v>
      </c>
      <c r="AK6" s="95">
        <f>IF(AND(AK2&gt;0,AK2&lt;='Fixed Inputs'!$F$5),1,0)</f>
        <v>0</v>
      </c>
      <c r="AL6" s="95">
        <f>IF(AND(AL2&gt;0,AL2&lt;='Fixed Inputs'!$F$5),1,0)</f>
        <v>0</v>
      </c>
      <c r="AM6" s="95">
        <f>IF(AND(AM2&gt;0,AM2&lt;='Fixed Inputs'!$F$5),1,0)</f>
        <v>0</v>
      </c>
    </row>
    <row r="7" spans="1:39">
      <c r="A7" s="91"/>
      <c r="B7" s="91"/>
      <c r="C7" s="91"/>
      <c r="D7" s="91"/>
      <c r="E7" s="91"/>
      <c r="F7" s="91"/>
      <c r="H7" s="91"/>
      <c r="I7" s="102"/>
      <c r="J7" s="102"/>
      <c r="K7" s="102"/>
      <c r="L7" s="102"/>
      <c r="M7" s="102"/>
      <c r="N7" s="102"/>
      <c r="O7" s="102"/>
      <c r="P7" s="102"/>
      <c r="Q7" s="102"/>
      <c r="R7" s="102"/>
      <c r="S7" s="102"/>
      <c r="T7" s="102"/>
      <c r="U7" s="102"/>
      <c r="V7" s="102"/>
      <c r="W7" s="102"/>
      <c r="X7" s="102"/>
      <c r="Y7" s="102"/>
      <c r="Z7" s="102"/>
      <c r="AA7" s="102"/>
      <c r="AB7" s="102"/>
      <c r="AC7" s="102"/>
      <c r="AD7" s="102"/>
      <c r="AE7" s="102"/>
      <c r="AF7" s="102"/>
      <c r="AG7" s="102"/>
      <c r="AH7" s="102"/>
      <c r="AI7" s="102"/>
      <c r="AJ7" s="102"/>
      <c r="AK7" s="102"/>
      <c r="AL7" s="102"/>
      <c r="AM7" s="102"/>
    </row>
    <row r="8" spans="1:39">
      <c r="A8" s="6"/>
      <c r="B8" s="6" t="s">
        <v>218</v>
      </c>
      <c r="C8" s="6"/>
      <c r="D8" s="6"/>
      <c r="E8" s="6"/>
      <c r="F8" s="6"/>
      <c r="G8" s="6"/>
      <c r="H8" s="8"/>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row>
    <row r="9" spans="1:39" outlineLevel="1">
      <c r="A9" s="91"/>
      <c r="B9" s="91"/>
      <c r="C9" s="91" t="s">
        <v>219</v>
      </c>
      <c r="D9" s="91"/>
      <c r="E9" s="91"/>
      <c r="F9" s="91"/>
      <c r="G9" s="7" t="s">
        <v>132</v>
      </c>
      <c r="I9" s="102">
        <f>_xlfn.XLOOKUP(I3,'Variable Inputs'!$I$3:$AM$3,'Variable Inputs'!$I$11:$AM$11)</f>
        <v>1</v>
      </c>
      <c r="J9" s="102">
        <f>_xlfn.XLOOKUP(J3,'Variable Inputs'!$I$3:$AM$3,'Variable Inputs'!$I$11:$AM$11)</f>
        <v>1</v>
      </c>
      <c r="K9" s="102">
        <f>_xlfn.XLOOKUP(K3,'Variable Inputs'!$I$3:$AM$3,'Variable Inputs'!$I$11:$AM$11)</f>
        <v>1.03</v>
      </c>
      <c r="L9" s="102">
        <f>_xlfn.XLOOKUP(L3,'Variable Inputs'!$I$3:$AM$3,'Variable Inputs'!$I$11:$AM$11)</f>
        <v>1.0609</v>
      </c>
      <c r="M9" s="102">
        <f>_xlfn.XLOOKUP(M3,'Variable Inputs'!$I$3:$AM$3,'Variable Inputs'!$I$11:$AM$11)</f>
        <v>1.092727</v>
      </c>
      <c r="N9" s="102">
        <f>_xlfn.XLOOKUP(N3,'Variable Inputs'!$I$3:$AM$3,'Variable Inputs'!$I$11:$AM$11)</f>
        <v>1.1255088100000001</v>
      </c>
      <c r="O9" s="102">
        <f>_xlfn.XLOOKUP(O3,'Variable Inputs'!$I$3:$AM$3,'Variable Inputs'!$I$11:$AM$11)</f>
        <v>1.1592740743000001</v>
      </c>
      <c r="P9" s="102">
        <f>_xlfn.XLOOKUP(P3,'Variable Inputs'!$I$3:$AM$3,'Variable Inputs'!$I$11:$AM$11)</f>
        <v>1.1940522965290001</v>
      </c>
      <c r="Q9" s="102">
        <f>_xlfn.XLOOKUP(Q3,'Variable Inputs'!$I$3:$AM$3,'Variable Inputs'!$I$11:$AM$11)</f>
        <v>1.2298738654248702</v>
      </c>
      <c r="R9" s="102">
        <f>_xlfn.XLOOKUP(R3,'Variable Inputs'!$I$3:$AM$3,'Variable Inputs'!$I$11:$AM$11)</f>
        <v>1.2667700813876164</v>
      </c>
      <c r="S9" s="102">
        <f>_xlfn.XLOOKUP(S3,'Variable Inputs'!$I$3:$AM$3,'Variable Inputs'!$I$11:$AM$11)</f>
        <v>1.3047731838292449</v>
      </c>
      <c r="T9" s="102">
        <f>_xlfn.XLOOKUP(T3,'Variable Inputs'!$I$3:$AM$3,'Variable Inputs'!$I$11:$AM$11)</f>
        <v>1.3439163793441222</v>
      </c>
      <c r="U9" s="102">
        <f>_xlfn.XLOOKUP(U3,'Variable Inputs'!$I$3:$AM$3,'Variable Inputs'!$I$11:$AM$11)</f>
        <v>1.3842338707244459</v>
      </c>
      <c r="V9" s="102">
        <f>_xlfn.XLOOKUP(V3,'Variable Inputs'!$I$3:$AM$3,'Variable Inputs'!$I$11:$AM$11)</f>
        <v>1.4257608868461793</v>
      </c>
      <c r="W9" s="102">
        <f>_xlfn.XLOOKUP(W3,'Variable Inputs'!$I$3:$AM$3,'Variable Inputs'!$I$11:$AM$11)</f>
        <v>1.4685337134515648</v>
      </c>
      <c r="X9" s="102">
        <f>_xlfn.XLOOKUP(X3,'Variable Inputs'!$I$3:$AM$3,'Variable Inputs'!$I$11:$AM$11)</f>
        <v>1.5125897248551119</v>
      </c>
      <c r="Y9" s="102">
        <f>_xlfn.XLOOKUP(Y3,'Variable Inputs'!$I$3:$AM$3,'Variable Inputs'!$I$11:$AM$11)</f>
        <v>1.5579674166007653</v>
      </c>
      <c r="Z9" s="102">
        <f>_xlfn.XLOOKUP(Z3,'Variable Inputs'!$I$3:$AM$3,'Variable Inputs'!$I$11:$AM$11)</f>
        <v>1.6047064390987884</v>
      </c>
      <c r="AA9" s="102">
        <f>_xlfn.XLOOKUP(AA3,'Variable Inputs'!$I$3:$AM$3,'Variable Inputs'!$I$11:$AM$11)</f>
        <v>1.652847632271752</v>
      </c>
      <c r="AB9" s="102">
        <f>_xlfn.XLOOKUP(AB3,'Variable Inputs'!$I$3:$AM$3,'Variable Inputs'!$I$11:$AM$11)</f>
        <v>1.7024330612399046</v>
      </c>
      <c r="AC9" s="102">
        <f>_xlfn.XLOOKUP(AC3,'Variable Inputs'!$I$3:$AM$3,'Variable Inputs'!$I$11:$AM$11)</f>
        <v>1.7535060530771018</v>
      </c>
      <c r="AD9" s="102">
        <f>_xlfn.XLOOKUP(AD3,'Variable Inputs'!$I$3:$AM$3,'Variable Inputs'!$I$11:$AM$11)</f>
        <v>1.7535060530771018</v>
      </c>
      <c r="AE9" s="102">
        <f>_xlfn.XLOOKUP(AE3,'Variable Inputs'!$I$3:$AM$3,'Variable Inputs'!$I$11:$AM$11)</f>
        <v>1.7535060530771018</v>
      </c>
      <c r="AF9" s="102">
        <f>_xlfn.XLOOKUP(AF3,'Variable Inputs'!$I$3:$AM$3,'Variable Inputs'!$I$11:$AM$11)</f>
        <v>1.7535060530771018</v>
      </c>
      <c r="AG9" s="102">
        <f>_xlfn.XLOOKUP(AG3,'Variable Inputs'!$I$3:$AM$3,'Variable Inputs'!$I$11:$AM$11)</f>
        <v>1.7535060530771018</v>
      </c>
      <c r="AH9" s="102">
        <f>_xlfn.XLOOKUP(AH3,'Variable Inputs'!$I$3:$AM$3,'Variable Inputs'!$I$11:$AM$11)</f>
        <v>1.7535060530771018</v>
      </c>
      <c r="AI9" s="102">
        <f>_xlfn.XLOOKUP(AI3,'Variable Inputs'!$I$3:$AM$3,'Variable Inputs'!$I$11:$AM$11)</f>
        <v>1.7535060530771018</v>
      </c>
      <c r="AJ9" s="102">
        <f>_xlfn.XLOOKUP(AJ3,'Variable Inputs'!$I$3:$AM$3,'Variable Inputs'!$I$11:$AM$11)</f>
        <v>1.7535060530771018</v>
      </c>
      <c r="AK9" s="102">
        <f>_xlfn.XLOOKUP(AK3,'Variable Inputs'!$I$3:$AM$3,'Variable Inputs'!$I$11:$AM$11)</f>
        <v>1.7535060530771018</v>
      </c>
      <c r="AL9" s="102">
        <f>_xlfn.XLOOKUP(AL3,'Variable Inputs'!$I$3:$AM$3,'Variable Inputs'!$I$11:$AM$11)</f>
        <v>1.7535060530771018</v>
      </c>
      <c r="AM9" s="102">
        <f>_xlfn.XLOOKUP(AM3,'Variable Inputs'!$I$3:$AM$3,'Variable Inputs'!$I$11:$AM$11)</f>
        <v>1.7535060530771018</v>
      </c>
    </row>
    <row r="10" spans="1:39" outlineLevel="1">
      <c r="A10" s="91"/>
      <c r="B10" s="91"/>
      <c r="C10" s="91" t="s">
        <v>220</v>
      </c>
      <c r="D10" s="91"/>
      <c r="E10" s="91"/>
      <c r="F10" s="91"/>
      <c r="G10" s="7" t="s">
        <v>132</v>
      </c>
      <c r="I10" s="102">
        <f>_xlfn.XLOOKUP(I3,'Variable Inputs'!$I$3:$AM$3,'Variable Inputs'!$I$17:$AM$17)</f>
        <v>1</v>
      </c>
      <c r="J10" s="102">
        <f>_xlfn.XLOOKUP(J3,'Variable Inputs'!$I$3:$AM$3,'Variable Inputs'!$I$17:$AM$17)</f>
        <v>1</v>
      </c>
      <c r="K10" s="102">
        <f>_xlfn.XLOOKUP(K3,'Variable Inputs'!$I$3:$AM$3,'Variable Inputs'!$I$17:$AM$17)</f>
        <v>1.05</v>
      </c>
      <c r="L10" s="102">
        <f>_xlfn.XLOOKUP(L3,'Variable Inputs'!$I$3:$AM$3,'Variable Inputs'!$I$17:$AM$17)</f>
        <v>1.1025</v>
      </c>
      <c r="M10" s="102">
        <f>_xlfn.XLOOKUP(M3,'Variable Inputs'!$I$3:$AM$3,'Variable Inputs'!$I$17:$AM$17)</f>
        <v>1.1576250000000001</v>
      </c>
      <c r="N10" s="102">
        <f>_xlfn.XLOOKUP(N3,'Variable Inputs'!$I$3:$AM$3,'Variable Inputs'!$I$17:$AM$17)</f>
        <v>1.2155062500000002</v>
      </c>
      <c r="O10" s="102">
        <f>_xlfn.XLOOKUP(O3,'Variable Inputs'!$I$3:$AM$3,'Variable Inputs'!$I$17:$AM$17)</f>
        <v>1.2762815625000004</v>
      </c>
      <c r="P10" s="102">
        <f>_xlfn.XLOOKUP(P3,'Variable Inputs'!$I$3:$AM$3,'Variable Inputs'!$I$17:$AM$17)</f>
        <v>1.3400956406250004</v>
      </c>
      <c r="Q10" s="102">
        <f>_xlfn.XLOOKUP(Q3,'Variable Inputs'!$I$3:$AM$3,'Variable Inputs'!$I$17:$AM$17)</f>
        <v>1.4071004226562505</v>
      </c>
      <c r="R10" s="102">
        <f>_xlfn.XLOOKUP(R3,'Variable Inputs'!$I$3:$AM$3,'Variable Inputs'!$I$17:$AM$17)</f>
        <v>1.477455443789063</v>
      </c>
      <c r="S10" s="102">
        <f>_xlfn.XLOOKUP(S3,'Variable Inputs'!$I$3:$AM$3,'Variable Inputs'!$I$17:$AM$17)</f>
        <v>1.5513282159785162</v>
      </c>
      <c r="T10" s="102">
        <f>_xlfn.XLOOKUP(T3,'Variable Inputs'!$I$3:$AM$3,'Variable Inputs'!$I$17:$AM$17)</f>
        <v>1.628894626777442</v>
      </c>
      <c r="U10" s="102">
        <f>_xlfn.XLOOKUP(U3,'Variable Inputs'!$I$3:$AM$3,'Variable Inputs'!$I$17:$AM$17)</f>
        <v>1.7103393581163142</v>
      </c>
      <c r="V10" s="102">
        <f>_xlfn.XLOOKUP(V3,'Variable Inputs'!$I$3:$AM$3,'Variable Inputs'!$I$17:$AM$17)</f>
        <v>1.7958563260221301</v>
      </c>
      <c r="W10" s="102">
        <f>_xlfn.XLOOKUP(W3,'Variable Inputs'!$I$3:$AM$3,'Variable Inputs'!$I$17:$AM$17)</f>
        <v>1.8856491423232367</v>
      </c>
      <c r="X10" s="102">
        <f>_xlfn.XLOOKUP(X3,'Variable Inputs'!$I$3:$AM$3,'Variable Inputs'!$I$17:$AM$17)</f>
        <v>1.9799315994393987</v>
      </c>
      <c r="Y10" s="102">
        <f>_xlfn.XLOOKUP(Y3,'Variable Inputs'!$I$3:$AM$3,'Variable Inputs'!$I$17:$AM$17)</f>
        <v>2.0789281794113688</v>
      </c>
      <c r="Z10" s="102">
        <f>_xlfn.XLOOKUP(Z3,'Variable Inputs'!$I$3:$AM$3,'Variable Inputs'!$I$17:$AM$17)</f>
        <v>2.1828745883819374</v>
      </c>
      <c r="AA10" s="102">
        <f>_xlfn.XLOOKUP(AA3,'Variable Inputs'!$I$3:$AM$3,'Variable Inputs'!$I$17:$AM$17)</f>
        <v>2.2920183178010345</v>
      </c>
      <c r="AB10" s="102">
        <f>_xlfn.XLOOKUP(AB3,'Variable Inputs'!$I$3:$AM$3,'Variable Inputs'!$I$17:$AM$17)</f>
        <v>2.4066192336910861</v>
      </c>
      <c r="AC10" s="102">
        <f>_xlfn.XLOOKUP(AC3,'Variable Inputs'!$I$3:$AM$3,'Variable Inputs'!$I$17:$AM$17)</f>
        <v>2.5269501953756404</v>
      </c>
      <c r="AD10" s="102">
        <f>_xlfn.XLOOKUP(AD3,'Variable Inputs'!$I$3:$AM$3,'Variable Inputs'!$I$17:$AM$17)</f>
        <v>2.5269501953756404</v>
      </c>
      <c r="AE10" s="102">
        <f>_xlfn.XLOOKUP(AE3,'Variable Inputs'!$I$3:$AM$3,'Variable Inputs'!$I$17:$AM$17)</f>
        <v>2.5269501953756404</v>
      </c>
      <c r="AF10" s="102">
        <f>_xlfn.XLOOKUP(AF3,'Variable Inputs'!$I$3:$AM$3,'Variable Inputs'!$I$17:$AM$17)</f>
        <v>2.5269501953756404</v>
      </c>
      <c r="AG10" s="102">
        <f>_xlfn.XLOOKUP(AG3,'Variable Inputs'!$I$3:$AM$3,'Variable Inputs'!$I$17:$AM$17)</f>
        <v>2.5269501953756404</v>
      </c>
      <c r="AH10" s="102">
        <f>_xlfn.XLOOKUP(AH3,'Variable Inputs'!$I$3:$AM$3,'Variable Inputs'!$I$17:$AM$17)</f>
        <v>2.5269501953756404</v>
      </c>
      <c r="AI10" s="102">
        <f>_xlfn.XLOOKUP(AI3,'Variable Inputs'!$I$3:$AM$3,'Variable Inputs'!$I$17:$AM$17)</f>
        <v>2.5269501953756404</v>
      </c>
      <c r="AJ10" s="102">
        <f>_xlfn.XLOOKUP(AJ3,'Variable Inputs'!$I$3:$AM$3,'Variable Inputs'!$I$17:$AM$17)</f>
        <v>2.5269501953756404</v>
      </c>
      <c r="AK10" s="102">
        <f>_xlfn.XLOOKUP(AK3,'Variable Inputs'!$I$3:$AM$3,'Variable Inputs'!$I$17:$AM$17)</f>
        <v>2.5269501953756404</v>
      </c>
      <c r="AL10" s="102">
        <f>_xlfn.XLOOKUP(AL3,'Variable Inputs'!$I$3:$AM$3,'Variable Inputs'!$I$17:$AM$17)</f>
        <v>2.5269501953756404</v>
      </c>
      <c r="AM10" s="102">
        <f>_xlfn.XLOOKUP(AM3,'Variable Inputs'!$I$3:$AM$3,'Variable Inputs'!$I$17:$AM$17)</f>
        <v>2.5269501953756404</v>
      </c>
    </row>
    <row r="11" spans="1:39" outlineLevel="1">
      <c r="A11" s="91"/>
      <c r="B11" s="91"/>
      <c r="C11" s="91" t="s">
        <v>133</v>
      </c>
      <c r="D11" s="91"/>
      <c r="E11" s="91"/>
      <c r="F11" s="91"/>
      <c r="G11" s="7" t="s">
        <v>132</v>
      </c>
      <c r="I11" s="104">
        <f>_xlfn.XLOOKUP(I3,'Variable Inputs'!$I$3:$AM$3,'Variable Inputs'!$I$8:$AM$8)</f>
        <v>1500</v>
      </c>
      <c r="J11" s="104">
        <f>_xlfn.XLOOKUP(J3,'Variable Inputs'!$I$3:$AM$3,'Variable Inputs'!$I$8:$AM$8)</f>
        <v>1500</v>
      </c>
      <c r="K11" s="104">
        <f>_xlfn.XLOOKUP(K3,'Variable Inputs'!$I$3:$AM$3,'Variable Inputs'!$I$8:$AM$8)</f>
        <v>1578.9473684210527</v>
      </c>
      <c r="L11" s="104">
        <f>_xlfn.XLOOKUP(L3,'Variable Inputs'!$I$3:$AM$3,'Variable Inputs'!$I$8:$AM$8)</f>
        <v>1662.0498614958449</v>
      </c>
      <c r="M11" s="104">
        <f>_xlfn.XLOOKUP(M3,'Variable Inputs'!$I$3:$AM$3,'Variable Inputs'!$I$8:$AM$8)</f>
        <v>1749.5261699956263</v>
      </c>
      <c r="N11" s="104">
        <f>_xlfn.XLOOKUP(N3,'Variable Inputs'!$I$3:$AM$3,'Variable Inputs'!$I$8:$AM$8)</f>
        <v>1841.6064947322384</v>
      </c>
      <c r="O11" s="104">
        <f>_xlfn.XLOOKUP(O3,'Variable Inputs'!$I$3:$AM$3,'Variable Inputs'!$I$8:$AM$8)</f>
        <v>1938.5331523497246</v>
      </c>
      <c r="P11" s="104">
        <f>_xlfn.XLOOKUP(P3,'Variable Inputs'!$I$3:$AM$3,'Variable Inputs'!$I$8:$AM$8)</f>
        <v>2040.5612129997103</v>
      </c>
      <c r="Q11" s="104">
        <f>_xlfn.XLOOKUP(Q3,'Variable Inputs'!$I$3:$AM$3,'Variable Inputs'!$I$8:$AM$8)</f>
        <v>2147.9591715786428</v>
      </c>
      <c r="R11" s="104">
        <f>_xlfn.XLOOKUP(R3,'Variable Inputs'!$I$3:$AM$3,'Variable Inputs'!$I$8:$AM$8)</f>
        <v>2261.0096542933079</v>
      </c>
      <c r="S11" s="104">
        <f>_xlfn.XLOOKUP(S3,'Variable Inputs'!$I$3:$AM$3,'Variable Inputs'!$I$8:$AM$8)</f>
        <v>2380.0101624140088</v>
      </c>
      <c r="T11" s="104">
        <f>_xlfn.XLOOKUP(T3,'Variable Inputs'!$I$3:$AM$3,'Variable Inputs'!$I$8:$AM$8)</f>
        <v>2505.2738551726411</v>
      </c>
      <c r="U11" s="104">
        <f>_xlfn.XLOOKUP(U3,'Variable Inputs'!$I$3:$AM$3,'Variable Inputs'!$I$8:$AM$8)</f>
        <v>2637.1303738659385</v>
      </c>
      <c r="V11" s="104">
        <f>_xlfn.XLOOKUP(V3,'Variable Inputs'!$I$3:$AM$3,'Variable Inputs'!$I$8:$AM$8)</f>
        <v>2775.9267093325666</v>
      </c>
      <c r="W11" s="104">
        <f>_xlfn.XLOOKUP(W3,'Variable Inputs'!$I$3:$AM$3,'Variable Inputs'!$I$8:$AM$8)</f>
        <v>2922.0281150869127</v>
      </c>
      <c r="X11" s="104">
        <f>_xlfn.XLOOKUP(X3,'Variable Inputs'!$I$3:$AM$3,'Variable Inputs'!$I$8:$AM$8)</f>
        <v>3075.8190685125396</v>
      </c>
      <c r="Y11" s="104">
        <f>_xlfn.XLOOKUP(Y3,'Variable Inputs'!$I$3:$AM$3,'Variable Inputs'!$I$8:$AM$8)</f>
        <v>3237.7042826447787</v>
      </c>
      <c r="Z11" s="104">
        <f>_xlfn.XLOOKUP(Z3,'Variable Inputs'!$I$3:$AM$3,'Variable Inputs'!$I$8:$AM$8)</f>
        <v>3408.1097712050305</v>
      </c>
      <c r="AA11" s="104">
        <f>_xlfn.XLOOKUP(AA3,'Variable Inputs'!$I$3:$AM$3,'Variable Inputs'!$I$8:$AM$8)</f>
        <v>3587.483969689506</v>
      </c>
      <c r="AB11" s="104">
        <f>_xlfn.XLOOKUP(AB3,'Variable Inputs'!$I$3:$AM$3,'Variable Inputs'!$I$8:$AM$8)</f>
        <v>3776.2989154626384</v>
      </c>
      <c r="AC11" s="104">
        <f>_xlfn.XLOOKUP(AC3,'Variable Inputs'!$I$3:$AM$3,'Variable Inputs'!$I$8:$AM$8)</f>
        <v>3975.0514899606724</v>
      </c>
      <c r="AD11" s="104">
        <f>_xlfn.XLOOKUP(AD3,'Variable Inputs'!$I$3:$AM$3,'Variable Inputs'!$I$8:$AM$8)</f>
        <v>3975.0514899606724</v>
      </c>
      <c r="AE11" s="104">
        <f>_xlfn.XLOOKUP(AE3,'Variable Inputs'!$I$3:$AM$3,'Variable Inputs'!$I$8:$AM$8)</f>
        <v>3975.0514899606724</v>
      </c>
      <c r="AF11" s="104">
        <f>_xlfn.XLOOKUP(AF3,'Variable Inputs'!$I$3:$AM$3,'Variable Inputs'!$I$8:$AM$8)</f>
        <v>3975.0514899606724</v>
      </c>
      <c r="AG11" s="104">
        <f>_xlfn.XLOOKUP(AG3,'Variable Inputs'!$I$3:$AM$3,'Variable Inputs'!$I$8:$AM$8)</f>
        <v>3975.0514899606724</v>
      </c>
      <c r="AH11" s="104">
        <f>_xlfn.XLOOKUP(AH3,'Variable Inputs'!$I$3:$AM$3,'Variable Inputs'!$I$8:$AM$8)</f>
        <v>3975.0514899606724</v>
      </c>
      <c r="AI11" s="104">
        <f>_xlfn.XLOOKUP(AI3,'Variable Inputs'!$I$3:$AM$3,'Variable Inputs'!$I$8:$AM$8)</f>
        <v>3975.0514899606724</v>
      </c>
      <c r="AJ11" s="104">
        <f>_xlfn.XLOOKUP(AJ3,'Variable Inputs'!$I$3:$AM$3,'Variable Inputs'!$I$8:$AM$8)</f>
        <v>3975.0514899606724</v>
      </c>
      <c r="AK11" s="104">
        <f>_xlfn.XLOOKUP(AK3,'Variable Inputs'!$I$3:$AM$3,'Variable Inputs'!$I$8:$AM$8)</f>
        <v>3975.0514899606724</v>
      </c>
      <c r="AL11" s="104">
        <f>_xlfn.XLOOKUP(AL3,'Variable Inputs'!$I$3:$AM$3,'Variable Inputs'!$I$8:$AM$8)</f>
        <v>3975.0514899606724</v>
      </c>
      <c r="AM11" s="104">
        <f>_xlfn.XLOOKUP(AM3,'Variable Inputs'!$I$3:$AM$3,'Variable Inputs'!$I$8:$AM$8)</f>
        <v>3975.0514899606724</v>
      </c>
    </row>
    <row r="12" spans="1:39" outlineLevel="1">
      <c r="A12" s="91"/>
      <c r="B12" s="91"/>
      <c r="C12" s="91" t="s">
        <v>221</v>
      </c>
      <c r="D12" s="91"/>
      <c r="E12" s="91"/>
      <c r="F12" s="91"/>
      <c r="G12" s="7" t="s">
        <v>61</v>
      </c>
      <c r="I12" s="97">
        <f>_xlfn.XLOOKUP(I3,'Variable Inputs'!$I$3:$AM$3,'Variable Inputs'!$I$65:$AM$65)</f>
        <v>1</v>
      </c>
      <c r="J12" s="97">
        <f>_xlfn.XLOOKUP(J3,'Variable Inputs'!$I$3:$AM$3,'Variable Inputs'!$I$65:$AM$65)</f>
        <v>0</v>
      </c>
      <c r="K12" s="97">
        <f>_xlfn.XLOOKUP(K3,'Variable Inputs'!$I$3:$AM$3,'Variable Inputs'!$I$65:$AM$65)</f>
        <v>0</v>
      </c>
      <c r="L12" s="97">
        <f>_xlfn.XLOOKUP(L3,'Variable Inputs'!$I$3:$AM$3,'Variable Inputs'!$I$65:$AM$65)</f>
        <v>0</v>
      </c>
      <c r="M12" s="97">
        <f>_xlfn.XLOOKUP(M3,'Variable Inputs'!$I$3:$AM$3,'Variable Inputs'!$I$65:$AM$65)</f>
        <v>0</v>
      </c>
      <c r="N12" s="97">
        <f>_xlfn.XLOOKUP(N3,'Variable Inputs'!$I$3:$AM$3,'Variable Inputs'!$I$65:$AM$65)</f>
        <v>0</v>
      </c>
      <c r="O12" s="97">
        <f>_xlfn.XLOOKUP(O3,'Variable Inputs'!$I$3:$AM$3,'Variable Inputs'!$I$65:$AM$65)</f>
        <v>0</v>
      </c>
      <c r="P12" s="97">
        <f>_xlfn.XLOOKUP(P3,'Variable Inputs'!$I$3:$AM$3,'Variable Inputs'!$I$65:$AM$65)</f>
        <v>0</v>
      </c>
      <c r="Q12" s="97">
        <f>_xlfn.XLOOKUP(Q3,'Variable Inputs'!$I$3:$AM$3,'Variable Inputs'!$I$65:$AM$65)</f>
        <v>0</v>
      </c>
      <c r="R12" s="97">
        <f>_xlfn.XLOOKUP(R3,'Variable Inputs'!$I$3:$AM$3,'Variable Inputs'!$I$65:$AM$65)</f>
        <v>0</v>
      </c>
      <c r="S12" s="97">
        <f>_xlfn.XLOOKUP(S3,'Variable Inputs'!$I$3:$AM$3,'Variable Inputs'!$I$65:$AM$65)</f>
        <v>0</v>
      </c>
      <c r="T12" s="97">
        <f>_xlfn.XLOOKUP(T3,'Variable Inputs'!$I$3:$AM$3,'Variable Inputs'!$I$65:$AM$65)</f>
        <v>0</v>
      </c>
      <c r="U12" s="97">
        <f>_xlfn.XLOOKUP(U3,'Variable Inputs'!$I$3:$AM$3,'Variable Inputs'!$I$65:$AM$65)</f>
        <v>0</v>
      </c>
      <c r="V12" s="97">
        <f>_xlfn.XLOOKUP(V3,'Variable Inputs'!$I$3:$AM$3,'Variable Inputs'!$I$65:$AM$65)</f>
        <v>0</v>
      </c>
      <c r="W12" s="97">
        <f>_xlfn.XLOOKUP(W3,'Variable Inputs'!$I$3:$AM$3,'Variable Inputs'!$I$65:$AM$65)</f>
        <v>0</v>
      </c>
      <c r="X12" s="97">
        <f>_xlfn.XLOOKUP(X3,'Variable Inputs'!$I$3:$AM$3,'Variable Inputs'!$I$65:$AM$65)</f>
        <v>0</v>
      </c>
      <c r="Y12" s="97">
        <f>_xlfn.XLOOKUP(Y3,'Variable Inputs'!$I$3:$AM$3,'Variable Inputs'!$I$65:$AM$65)</f>
        <v>0</v>
      </c>
      <c r="Z12" s="97">
        <f>_xlfn.XLOOKUP(Z3,'Variable Inputs'!$I$3:$AM$3,'Variable Inputs'!$I$65:$AM$65)</f>
        <v>0</v>
      </c>
      <c r="AA12" s="97">
        <f>_xlfn.XLOOKUP(AA3,'Variable Inputs'!$I$3:$AM$3,'Variable Inputs'!$I$65:$AM$65)</f>
        <v>0</v>
      </c>
      <c r="AB12" s="97">
        <f>_xlfn.XLOOKUP(AB3,'Variable Inputs'!$I$3:$AM$3,'Variable Inputs'!$I$65:$AM$65)</f>
        <v>0</v>
      </c>
      <c r="AC12" s="97">
        <f>_xlfn.XLOOKUP(AC3,'Variable Inputs'!$I$3:$AM$3,'Variable Inputs'!$I$65:$AM$65)</f>
        <v>0</v>
      </c>
      <c r="AD12" s="97">
        <f>_xlfn.XLOOKUP(AD3,'Variable Inputs'!$I$3:$AM$3,'Variable Inputs'!$I$65:$AM$65)</f>
        <v>0</v>
      </c>
      <c r="AE12" s="97">
        <f>_xlfn.XLOOKUP(AE3,'Variable Inputs'!$I$3:$AM$3,'Variable Inputs'!$I$65:$AM$65)</f>
        <v>0</v>
      </c>
      <c r="AF12" s="97">
        <f>_xlfn.XLOOKUP(AF3,'Variable Inputs'!$I$3:$AM$3,'Variable Inputs'!$I$65:$AM$65)</f>
        <v>0</v>
      </c>
      <c r="AG12" s="97">
        <f>_xlfn.XLOOKUP(AG3,'Variable Inputs'!$I$3:$AM$3,'Variable Inputs'!$I$65:$AM$65)</f>
        <v>0</v>
      </c>
      <c r="AH12" s="97">
        <f>_xlfn.XLOOKUP(AH3,'Variable Inputs'!$I$3:$AM$3,'Variable Inputs'!$I$65:$AM$65)</f>
        <v>0</v>
      </c>
      <c r="AI12" s="97">
        <f>_xlfn.XLOOKUP(AI3,'Variable Inputs'!$I$3:$AM$3,'Variable Inputs'!$I$65:$AM$65)</f>
        <v>0</v>
      </c>
      <c r="AJ12" s="97">
        <f>_xlfn.XLOOKUP(AJ3,'Variable Inputs'!$I$3:$AM$3,'Variable Inputs'!$I$65:$AM$65)</f>
        <v>0</v>
      </c>
      <c r="AK12" s="97">
        <f>_xlfn.XLOOKUP(AK3,'Variable Inputs'!$I$3:$AM$3,'Variable Inputs'!$I$65:$AM$65)</f>
        <v>0</v>
      </c>
      <c r="AL12" s="97">
        <f>_xlfn.XLOOKUP(AL3,'Variable Inputs'!$I$3:$AM$3,'Variable Inputs'!$I$65:$AM$65)</f>
        <v>0</v>
      </c>
      <c r="AM12" s="97">
        <f>_xlfn.XLOOKUP(AM3,'Variable Inputs'!$I$3:$AM$3,'Variable Inputs'!$I$65:$AM$65)</f>
        <v>0</v>
      </c>
    </row>
    <row r="13" spans="1:39" outlineLevel="1">
      <c r="A13" s="91"/>
      <c r="B13" s="91"/>
      <c r="C13" s="91" t="s">
        <v>222</v>
      </c>
      <c r="D13" s="91"/>
      <c r="E13" s="91"/>
      <c r="F13" s="91"/>
      <c r="G13" s="7" t="s">
        <v>132</v>
      </c>
      <c r="H13" s="91"/>
      <c r="I13" s="102">
        <f>_xlfn.XLOOKUP(I3,'Variable Inputs'!$I$3:$AM$3,'Variable Inputs'!$I$23:$AM$23)</f>
        <v>1</v>
      </c>
      <c r="J13" s="102">
        <f>_xlfn.XLOOKUP(J3,'Variable Inputs'!$I$3:$AM$3,'Variable Inputs'!$I$23:$AM$23)</f>
        <v>1</v>
      </c>
      <c r="K13" s="102">
        <f>_xlfn.XLOOKUP(K3,'Variable Inputs'!$I$3:$AM$3,'Variable Inputs'!$I$23:$AM$23)</f>
        <v>1.01</v>
      </c>
      <c r="L13" s="102">
        <f>_xlfn.XLOOKUP(L3,'Variable Inputs'!$I$3:$AM$3,'Variable Inputs'!$I$23:$AM$23)</f>
        <v>1.0201</v>
      </c>
      <c r="M13" s="102">
        <f>_xlfn.XLOOKUP(M3,'Variable Inputs'!$I$3:$AM$3,'Variable Inputs'!$I$23:$AM$23)</f>
        <v>1.0303009999999999</v>
      </c>
      <c r="N13" s="102">
        <f>_xlfn.XLOOKUP(N3,'Variable Inputs'!$I$3:$AM$3,'Variable Inputs'!$I$23:$AM$23)</f>
        <v>1.04060401</v>
      </c>
      <c r="O13" s="102">
        <f>_xlfn.XLOOKUP(O3,'Variable Inputs'!$I$3:$AM$3,'Variable Inputs'!$I$23:$AM$23)</f>
        <v>1.0510100500999999</v>
      </c>
      <c r="P13" s="102">
        <f>_xlfn.XLOOKUP(P3,'Variable Inputs'!$I$3:$AM$3,'Variable Inputs'!$I$23:$AM$23)</f>
        <v>1.0615201506009999</v>
      </c>
      <c r="Q13" s="102">
        <f>_xlfn.XLOOKUP(Q3,'Variable Inputs'!$I$3:$AM$3,'Variable Inputs'!$I$23:$AM$23)</f>
        <v>1.0721353521070098</v>
      </c>
      <c r="R13" s="102">
        <f>_xlfn.XLOOKUP(R3,'Variable Inputs'!$I$3:$AM$3,'Variable Inputs'!$I$23:$AM$23)</f>
        <v>1.08285670562808</v>
      </c>
      <c r="S13" s="102">
        <f>_xlfn.XLOOKUP(S3,'Variable Inputs'!$I$3:$AM$3,'Variable Inputs'!$I$23:$AM$23)</f>
        <v>1.0936852726843609</v>
      </c>
      <c r="T13" s="102">
        <f>_xlfn.XLOOKUP(T3,'Variable Inputs'!$I$3:$AM$3,'Variable Inputs'!$I$23:$AM$23)</f>
        <v>1.1046221254112045</v>
      </c>
      <c r="U13" s="102">
        <f>_xlfn.XLOOKUP(U3,'Variable Inputs'!$I$3:$AM$3,'Variable Inputs'!$I$23:$AM$23)</f>
        <v>1.1156683466653166</v>
      </c>
      <c r="V13" s="102">
        <f>_xlfn.XLOOKUP(V3,'Variable Inputs'!$I$3:$AM$3,'Variable Inputs'!$I$23:$AM$23)</f>
        <v>1.1268250301319698</v>
      </c>
      <c r="W13" s="102">
        <f>_xlfn.XLOOKUP(W3,'Variable Inputs'!$I$3:$AM$3,'Variable Inputs'!$I$23:$AM$23)</f>
        <v>1.1380932804332895</v>
      </c>
      <c r="X13" s="102">
        <f>_xlfn.XLOOKUP(X3,'Variable Inputs'!$I$3:$AM$3,'Variable Inputs'!$I$23:$AM$23)</f>
        <v>1.1494742132376223</v>
      </c>
      <c r="Y13" s="102">
        <f>_xlfn.XLOOKUP(Y3,'Variable Inputs'!$I$3:$AM$3,'Variable Inputs'!$I$23:$AM$23)</f>
        <v>1.1609689553699987</v>
      </c>
      <c r="Z13" s="102">
        <f>_xlfn.XLOOKUP(Z3,'Variable Inputs'!$I$3:$AM$3,'Variable Inputs'!$I$23:$AM$23)</f>
        <v>1.1725786449236986</v>
      </c>
      <c r="AA13" s="102">
        <f>_xlfn.XLOOKUP(AA3,'Variable Inputs'!$I$3:$AM$3,'Variable Inputs'!$I$23:$AM$23)</f>
        <v>1.1843044313729356</v>
      </c>
      <c r="AB13" s="102">
        <f>_xlfn.XLOOKUP(AB3,'Variable Inputs'!$I$3:$AM$3,'Variable Inputs'!$I$23:$AM$23)</f>
        <v>1.196147475686665</v>
      </c>
      <c r="AC13" s="102">
        <f>_xlfn.XLOOKUP(AC3,'Variable Inputs'!$I$3:$AM$3,'Variable Inputs'!$I$23:$AM$23)</f>
        <v>1.2081089504435316</v>
      </c>
      <c r="AD13" s="102">
        <f>_xlfn.XLOOKUP(AD3,'Variable Inputs'!$I$3:$AM$3,'Variable Inputs'!$I$23:$AM$23)</f>
        <v>1.2081089504435316</v>
      </c>
      <c r="AE13" s="102">
        <f>_xlfn.XLOOKUP(AE3,'Variable Inputs'!$I$3:$AM$3,'Variable Inputs'!$I$23:$AM$23)</f>
        <v>1.2081089504435316</v>
      </c>
      <c r="AF13" s="102">
        <f>_xlfn.XLOOKUP(AF3,'Variable Inputs'!$I$3:$AM$3,'Variable Inputs'!$I$23:$AM$23)</f>
        <v>1.2081089504435316</v>
      </c>
      <c r="AG13" s="102">
        <f>_xlfn.XLOOKUP(AG3,'Variable Inputs'!$I$3:$AM$3,'Variable Inputs'!$I$23:$AM$23)</f>
        <v>1.2081089504435316</v>
      </c>
      <c r="AH13" s="102">
        <f>_xlfn.XLOOKUP(AH3,'Variable Inputs'!$I$3:$AM$3,'Variable Inputs'!$I$23:$AM$23)</f>
        <v>1.2081089504435316</v>
      </c>
      <c r="AI13" s="102">
        <f>_xlfn.XLOOKUP(AI3,'Variable Inputs'!$I$3:$AM$3,'Variable Inputs'!$I$23:$AM$23)</f>
        <v>1.2081089504435316</v>
      </c>
      <c r="AJ13" s="102">
        <f>_xlfn.XLOOKUP(AJ3,'Variable Inputs'!$I$3:$AM$3,'Variable Inputs'!$I$23:$AM$23)</f>
        <v>1.2081089504435316</v>
      </c>
      <c r="AK13" s="102">
        <f>_xlfn.XLOOKUP(AK3,'Variable Inputs'!$I$3:$AM$3,'Variable Inputs'!$I$23:$AM$23)</f>
        <v>1.2081089504435316</v>
      </c>
      <c r="AL13" s="102">
        <f>_xlfn.XLOOKUP(AL3,'Variable Inputs'!$I$3:$AM$3,'Variable Inputs'!$I$23:$AM$23)</f>
        <v>1.2081089504435316</v>
      </c>
      <c r="AM13" s="102">
        <f>_xlfn.XLOOKUP(AM3,'Variable Inputs'!$I$3:$AM$3,'Variable Inputs'!$I$23:$AM$23)</f>
        <v>1.2081089504435316</v>
      </c>
    </row>
    <row r="14" spans="1:39" outlineLevel="1">
      <c r="A14" s="91"/>
      <c r="B14" s="91"/>
      <c r="C14" s="91" t="s">
        <v>223</v>
      </c>
      <c r="D14" s="91"/>
      <c r="E14" s="91"/>
      <c r="F14" s="91"/>
      <c r="G14" s="7" t="s">
        <v>132</v>
      </c>
      <c r="H14" s="91"/>
      <c r="I14" s="102">
        <f>_xlfn.XLOOKUP(I3,'Variable Inputs'!$I$3:$AM$3,'Variable Inputs'!$I$26:$AM$26)</f>
        <v>1</v>
      </c>
      <c r="J14" s="102">
        <f>_xlfn.XLOOKUP(J3,'Variable Inputs'!$I$3:$AM$3,'Variable Inputs'!$I$26:$AM$26)</f>
        <v>1</v>
      </c>
      <c r="K14" s="102">
        <f>_xlfn.XLOOKUP(K3,'Variable Inputs'!$I$3:$AM$3,'Variable Inputs'!$I$26:$AM$26)</f>
        <v>1.01</v>
      </c>
      <c r="L14" s="102">
        <f>_xlfn.XLOOKUP(L3,'Variable Inputs'!$I$3:$AM$3,'Variable Inputs'!$I$26:$AM$26)</f>
        <v>1.0201</v>
      </c>
      <c r="M14" s="102">
        <f>_xlfn.XLOOKUP(M3,'Variable Inputs'!$I$3:$AM$3,'Variable Inputs'!$I$26:$AM$26)</f>
        <v>1.0303009999999999</v>
      </c>
      <c r="N14" s="102">
        <f>_xlfn.XLOOKUP(N3,'Variable Inputs'!$I$3:$AM$3,'Variable Inputs'!$I$26:$AM$26)</f>
        <v>1.04060401</v>
      </c>
      <c r="O14" s="102">
        <f>_xlfn.XLOOKUP(O3,'Variable Inputs'!$I$3:$AM$3,'Variable Inputs'!$I$26:$AM$26)</f>
        <v>1.0510100500999999</v>
      </c>
      <c r="P14" s="102">
        <f>_xlfn.XLOOKUP(P3,'Variable Inputs'!$I$3:$AM$3,'Variable Inputs'!$I$26:$AM$26)</f>
        <v>1.0615201506009999</v>
      </c>
      <c r="Q14" s="102">
        <f>_xlfn.XLOOKUP(Q3,'Variable Inputs'!$I$3:$AM$3,'Variable Inputs'!$I$26:$AM$26)</f>
        <v>1.0721353521070098</v>
      </c>
      <c r="R14" s="102">
        <f>_xlfn.XLOOKUP(R3,'Variable Inputs'!$I$3:$AM$3,'Variable Inputs'!$I$26:$AM$26)</f>
        <v>1.08285670562808</v>
      </c>
      <c r="S14" s="102">
        <f>_xlfn.XLOOKUP(S3,'Variable Inputs'!$I$3:$AM$3,'Variable Inputs'!$I$26:$AM$26)</f>
        <v>1.0936852726843609</v>
      </c>
      <c r="T14" s="102">
        <f>_xlfn.XLOOKUP(T3,'Variable Inputs'!$I$3:$AM$3,'Variable Inputs'!$I$26:$AM$26)</f>
        <v>1.1046221254112045</v>
      </c>
      <c r="U14" s="102">
        <f>_xlfn.XLOOKUP(U3,'Variable Inputs'!$I$3:$AM$3,'Variable Inputs'!$I$26:$AM$26)</f>
        <v>1.1156683466653166</v>
      </c>
      <c r="V14" s="102">
        <f>_xlfn.XLOOKUP(V3,'Variable Inputs'!$I$3:$AM$3,'Variable Inputs'!$I$26:$AM$26)</f>
        <v>1.1268250301319698</v>
      </c>
      <c r="W14" s="102">
        <f>_xlfn.XLOOKUP(W3,'Variable Inputs'!$I$3:$AM$3,'Variable Inputs'!$I$26:$AM$26)</f>
        <v>1.1380932804332895</v>
      </c>
      <c r="X14" s="102">
        <f>_xlfn.XLOOKUP(X3,'Variable Inputs'!$I$3:$AM$3,'Variable Inputs'!$I$26:$AM$26)</f>
        <v>1.1494742132376223</v>
      </c>
      <c r="Y14" s="102">
        <f>_xlfn.XLOOKUP(Y3,'Variable Inputs'!$I$3:$AM$3,'Variable Inputs'!$I$26:$AM$26)</f>
        <v>1.1609689553699987</v>
      </c>
      <c r="Z14" s="102">
        <f>_xlfn.XLOOKUP(Z3,'Variable Inputs'!$I$3:$AM$3,'Variable Inputs'!$I$26:$AM$26)</f>
        <v>1.1725786449236986</v>
      </c>
      <c r="AA14" s="102">
        <f>_xlfn.XLOOKUP(AA3,'Variable Inputs'!$I$3:$AM$3,'Variable Inputs'!$I$26:$AM$26)</f>
        <v>1.1843044313729356</v>
      </c>
      <c r="AB14" s="102">
        <f>_xlfn.XLOOKUP(AB3,'Variable Inputs'!$I$3:$AM$3,'Variable Inputs'!$I$26:$AM$26)</f>
        <v>1.196147475686665</v>
      </c>
      <c r="AC14" s="102">
        <f>_xlfn.XLOOKUP(AC3,'Variable Inputs'!$I$3:$AM$3,'Variable Inputs'!$I$26:$AM$26)</f>
        <v>1.2081089504435316</v>
      </c>
      <c r="AD14" s="102">
        <f>_xlfn.XLOOKUP(AD3,'Variable Inputs'!$I$3:$AM$3,'Variable Inputs'!$I$26:$AM$26)</f>
        <v>1.2081089504435316</v>
      </c>
      <c r="AE14" s="102">
        <f>_xlfn.XLOOKUP(AE3,'Variable Inputs'!$I$3:$AM$3,'Variable Inputs'!$I$26:$AM$26)</f>
        <v>1.2081089504435316</v>
      </c>
      <c r="AF14" s="102">
        <f>_xlfn.XLOOKUP(AF3,'Variable Inputs'!$I$3:$AM$3,'Variable Inputs'!$I$26:$AM$26)</f>
        <v>1.2081089504435316</v>
      </c>
      <c r="AG14" s="102">
        <f>_xlfn.XLOOKUP(AG3,'Variable Inputs'!$I$3:$AM$3,'Variable Inputs'!$I$26:$AM$26)</f>
        <v>1.2081089504435316</v>
      </c>
      <c r="AH14" s="102">
        <f>_xlfn.XLOOKUP(AH3,'Variable Inputs'!$I$3:$AM$3,'Variable Inputs'!$I$26:$AM$26)</f>
        <v>1.2081089504435316</v>
      </c>
      <c r="AI14" s="102">
        <f>_xlfn.XLOOKUP(AI3,'Variable Inputs'!$I$3:$AM$3,'Variable Inputs'!$I$26:$AM$26)</f>
        <v>1.2081089504435316</v>
      </c>
      <c r="AJ14" s="102">
        <f>_xlfn.XLOOKUP(AJ3,'Variable Inputs'!$I$3:$AM$3,'Variable Inputs'!$I$26:$AM$26)</f>
        <v>1.2081089504435316</v>
      </c>
      <c r="AK14" s="102">
        <f>_xlfn.XLOOKUP(AK3,'Variable Inputs'!$I$3:$AM$3,'Variable Inputs'!$I$26:$AM$26)</f>
        <v>1.2081089504435316</v>
      </c>
      <c r="AL14" s="102">
        <f>_xlfn.XLOOKUP(AL3,'Variable Inputs'!$I$3:$AM$3,'Variable Inputs'!$I$26:$AM$26)</f>
        <v>1.2081089504435316</v>
      </c>
      <c r="AM14" s="102">
        <f>_xlfn.XLOOKUP(AM3,'Variable Inputs'!$I$3:$AM$3,'Variable Inputs'!$I$26:$AM$26)</f>
        <v>1.2081089504435316</v>
      </c>
    </row>
    <row r="15" spans="1:39">
      <c r="A15" s="91"/>
      <c r="B15" s="91"/>
      <c r="C15" s="91"/>
      <c r="D15" s="91"/>
      <c r="E15" s="91"/>
      <c r="F15" s="91"/>
      <c r="H15" s="91"/>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02"/>
      <c r="AL15" s="102"/>
      <c r="AM15" s="102"/>
    </row>
    <row r="16" spans="1:39">
      <c r="A16" s="6"/>
      <c r="B16" s="6" t="s">
        <v>224</v>
      </c>
      <c r="C16" s="6"/>
      <c r="D16" s="6"/>
      <c r="E16" s="6"/>
      <c r="F16" s="6"/>
      <c r="G16" s="8"/>
      <c r="H16" s="8"/>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row>
    <row r="17" spans="1:39" outlineLevel="1">
      <c r="A17" s="91"/>
      <c r="B17" s="91"/>
      <c r="C17" s="91" t="s">
        <v>225</v>
      </c>
      <c r="D17" s="91"/>
      <c r="E17" s="91"/>
      <c r="F17" s="91"/>
      <c r="G17" s="7" t="s">
        <v>107</v>
      </c>
      <c r="H17" s="91"/>
      <c r="I17" s="113">
        <f>_xlfn.XLOOKUP(I3,'DisCo Calculations'!$I$3:$AM$3,'DisCo Calculations'!$I$44:$AM$44)</f>
        <v>0</v>
      </c>
      <c r="J17" s="113">
        <f>_xlfn.XLOOKUP(J3,'DisCo Calculations'!$I$3:$AM$3,'DisCo Calculations'!$I$44:$AM$44)</f>
        <v>4690000</v>
      </c>
      <c r="K17" s="113">
        <f>_xlfn.XLOOKUP(K3,'DisCo Calculations'!$I$3:$AM$3,'DisCo Calculations'!$I$44:$AM$44)</f>
        <v>4736900</v>
      </c>
      <c r="L17" s="113">
        <f>_xlfn.XLOOKUP(L3,'DisCo Calculations'!$I$3:$AM$3,'DisCo Calculations'!$I$44:$AM$44)</f>
        <v>4784269</v>
      </c>
      <c r="M17" s="113">
        <f>_xlfn.XLOOKUP(M3,'DisCo Calculations'!$I$3:$AM$3,'DisCo Calculations'!$I$44:$AM$44)</f>
        <v>4832111.6899999995</v>
      </c>
      <c r="N17" s="113">
        <f>_xlfn.XLOOKUP(N3,'DisCo Calculations'!$I$3:$AM$3,'DisCo Calculations'!$I$44:$AM$44)</f>
        <v>4880432.8069000002</v>
      </c>
      <c r="O17" s="113">
        <f>_xlfn.XLOOKUP(O3,'DisCo Calculations'!$I$3:$AM$3,'DisCo Calculations'!$I$44:$AM$44)</f>
        <v>4929237.1349689998</v>
      </c>
      <c r="P17" s="113">
        <f>_xlfn.XLOOKUP(P3,'DisCo Calculations'!$I$3:$AM$3,'DisCo Calculations'!$I$44:$AM$44)</f>
        <v>4978529.5063186893</v>
      </c>
      <c r="Q17" s="113">
        <f>_xlfn.XLOOKUP(Q3,'DisCo Calculations'!$I$3:$AM$3,'DisCo Calculations'!$I$44:$AM$44)</f>
        <v>5028314.8013818767</v>
      </c>
      <c r="R17" s="113">
        <f>_xlfn.XLOOKUP(R3,'DisCo Calculations'!$I$3:$AM$3,'DisCo Calculations'!$I$44:$AM$44)</f>
        <v>5078597.9493956957</v>
      </c>
      <c r="S17" s="113">
        <f>_xlfn.XLOOKUP(S3,'DisCo Calculations'!$I$3:$AM$3,'DisCo Calculations'!$I$44:$AM$44)</f>
        <v>5129383.9288896527</v>
      </c>
      <c r="T17" s="113">
        <f>_xlfn.XLOOKUP(T3,'DisCo Calculations'!$I$3:$AM$3,'DisCo Calculations'!$I$44:$AM$44)</f>
        <v>5180677.7681785496</v>
      </c>
      <c r="U17" s="113">
        <f>_xlfn.XLOOKUP(U3,'DisCo Calculations'!$I$3:$AM$3,'DisCo Calculations'!$I$44:$AM$44)</f>
        <v>5232484.5458603352</v>
      </c>
      <c r="V17" s="113">
        <f>_xlfn.XLOOKUP(V3,'DisCo Calculations'!$I$3:$AM$3,'DisCo Calculations'!$I$44:$AM$44)</f>
        <v>5284809.3913189387</v>
      </c>
      <c r="W17" s="113">
        <f>_xlfn.XLOOKUP(W3,'DisCo Calculations'!$I$3:$AM$3,'DisCo Calculations'!$I$44:$AM$44)</f>
        <v>5337657.4852321288</v>
      </c>
      <c r="X17" s="113">
        <f>_xlfn.XLOOKUP(X3,'DisCo Calculations'!$I$3:$AM$3,'DisCo Calculations'!$I$44:$AM$44)</f>
        <v>5391034.0600844482</v>
      </c>
      <c r="Y17" s="113">
        <f>_xlfn.XLOOKUP(Y3,'DisCo Calculations'!$I$3:$AM$3,'DisCo Calculations'!$I$44:$AM$44)</f>
        <v>5444944.4006852945</v>
      </c>
      <c r="Z17" s="113">
        <f>_xlfn.XLOOKUP(Z3,'DisCo Calculations'!$I$3:$AM$3,'DisCo Calculations'!$I$44:$AM$44)</f>
        <v>5499393.8446921473</v>
      </c>
      <c r="AA17" s="113">
        <f>_xlfn.XLOOKUP(AA3,'DisCo Calculations'!$I$3:$AM$3,'DisCo Calculations'!$I$44:$AM$44)</f>
        <v>5554387.7831390686</v>
      </c>
      <c r="AB17" s="113">
        <f>_xlfn.XLOOKUP(AB3,'DisCo Calculations'!$I$3:$AM$3,'DisCo Calculations'!$I$44:$AM$44)</f>
        <v>5609931.6609704588</v>
      </c>
      <c r="AC17" s="113">
        <f>_xlfn.XLOOKUP(AC3,'DisCo Calculations'!$I$3:$AM$3,'DisCo Calculations'!$I$44:$AM$44)</f>
        <v>5666030.9775801636</v>
      </c>
      <c r="AD17" s="113" t="e">
        <f>_xlfn.XLOOKUP(AD3,'DisCo Calculations'!$I$3:$AM$3,'DisCo Calculations'!$I$44:$AM$44)</f>
        <v>#DIV/0!</v>
      </c>
      <c r="AE17" s="113" t="e">
        <f>_xlfn.XLOOKUP(AE3,'DisCo Calculations'!$I$3:$AM$3,'DisCo Calculations'!$I$44:$AM$44)</f>
        <v>#DIV/0!</v>
      </c>
      <c r="AF17" s="113" t="e">
        <f>_xlfn.XLOOKUP(AF3,'DisCo Calculations'!$I$3:$AM$3,'DisCo Calculations'!$I$44:$AM$44)</f>
        <v>#DIV/0!</v>
      </c>
      <c r="AG17" s="113" t="e">
        <f>_xlfn.XLOOKUP(AG3,'DisCo Calculations'!$I$3:$AM$3,'DisCo Calculations'!$I$44:$AM$44)</f>
        <v>#DIV/0!</v>
      </c>
      <c r="AH17" s="113" t="e">
        <f>_xlfn.XLOOKUP(AH3,'DisCo Calculations'!$I$3:$AM$3,'DisCo Calculations'!$I$44:$AM$44)</f>
        <v>#DIV/0!</v>
      </c>
      <c r="AI17" s="113" t="e">
        <f>_xlfn.XLOOKUP(AI3,'DisCo Calculations'!$I$3:$AM$3,'DisCo Calculations'!$I$44:$AM$44)</f>
        <v>#DIV/0!</v>
      </c>
      <c r="AJ17" s="113" t="e">
        <f>_xlfn.XLOOKUP(AJ3,'DisCo Calculations'!$I$3:$AM$3,'DisCo Calculations'!$I$44:$AM$44)</f>
        <v>#DIV/0!</v>
      </c>
      <c r="AK17" s="113" t="e">
        <f>_xlfn.XLOOKUP(AK3,'DisCo Calculations'!$I$3:$AM$3,'DisCo Calculations'!$I$44:$AM$44)</f>
        <v>#DIV/0!</v>
      </c>
      <c r="AL17" s="113" t="e">
        <f>_xlfn.XLOOKUP(AL3,'DisCo Calculations'!$I$3:$AM$3,'DisCo Calculations'!$I$44:$AM$44)</f>
        <v>#DIV/0!</v>
      </c>
      <c r="AM17" s="113" t="e">
        <f>_xlfn.XLOOKUP(AM3,'DisCo Calculations'!$I$3:$AM$3,'DisCo Calculations'!$I$44:$AM$44)</f>
        <v>#DIV/0!</v>
      </c>
    </row>
    <row r="18" spans="1:39">
      <c r="A18" s="91"/>
      <c r="B18" s="91"/>
      <c r="C18" s="91"/>
      <c r="D18" s="91"/>
      <c r="E18" s="91"/>
      <c r="F18" s="91"/>
      <c r="I18" s="114"/>
      <c r="J18" s="114"/>
      <c r="K18" s="114"/>
      <c r="L18" s="114"/>
      <c r="M18" s="114"/>
      <c r="N18" s="114"/>
      <c r="O18" s="114"/>
      <c r="P18" s="114"/>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row>
    <row r="19" spans="1:39">
      <c r="A19" s="6"/>
      <c r="B19" s="6" t="s">
        <v>64</v>
      </c>
      <c r="C19" s="6"/>
      <c r="D19" s="6"/>
      <c r="E19" s="6"/>
      <c r="F19" s="6"/>
      <c r="G19" s="8"/>
      <c r="H19" s="8"/>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row>
    <row r="20" spans="1:39" outlineLevel="1">
      <c r="A20" s="91"/>
      <c r="B20" s="91"/>
      <c r="C20" s="91" t="s">
        <v>66</v>
      </c>
      <c r="D20" s="91"/>
      <c r="E20" s="91"/>
      <c r="F20" s="91"/>
      <c r="G20" s="7" t="s">
        <v>68</v>
      </c>
      <c r="I20" s="115">
        <f>'Fixed Inputs'!$F$27*I10*I6</f>
        <v>0</v>
      </c>
      <c r="J20" s="115">
        <f>'Fixed Inputs'!$F$27*J10*J6</f>
        <v>0.15667232667091605</v>
      </c>
      <c r="K20" s="115">
        <f>'Fixed Inputs'!$F$27*K10*K6</f>
        <v>0.16450594300446186</v>
      </c>
      <c r="L20" s="115">
        <f>'Fixed Inputs'!$F$27*L10*L6</f>
        <v>0.17273124015468494</v>
      </c>
      <c r="M20" s="115">
        <f>'Fixed Inputs'!$F$27*M10*M6</f>
        <v>0.18136780216241921</v>
      </c>
      <c r="N20" s="115">
        <f>'Fixed Inputs'!$F$27*N10*N6</f>
        <v>0.19043619227054018</v>
      </c>
      <c r="O20" s="115">
        <f>'Fixed Inputs'!$F$27*O10*O6</f>
        <v>0.1999580018840672</v>
      </c>
      <c r="P20" s="115">
        <f>'Fixed Inputs'!$F$27*P10*P6</f>
        <v>0.20995590197827058</v>
      </c>
      <c r="Q20" s="115">
        <f>'Fixed Inputs'!$F$27*Q10*Q6</f>
        <v>0.2204536970771841</v>
      </c>
      <c r="R20" s="115">
        <f>'Fixed Inputs'!$F$27*R10*R6</f>
        <v>0.23147638193104331</v>
      </c>
      <c r="S20" s="115">
        <f>'Fixed Inputs'!$F$27*S10*S6</f>
        <v>0.2430502010275955</v>
      </c>
      <c r="T20" s="115">
        <f>'Fixed Inputs'!$F$27*T10*T6</f>
        <v>0.25520271107897524</v>
      </c>
      <c r="U20" s="115">
        <f>'Fixed Inputs'!$F$27*U10*U6</f>
        <v>0.26796284663292402</v>
      </c>
      <c r="V20" s="115">
        <f>'Fixed Inputs'!$F$27*V10*V6</f>
        <v>0.28136098896457029</v>
      </c>
      <c r="W20" s="115">
        <f>'Fixed Inputs'!$F$27*W10*W6</f>
        <v>0.29542903841279877</v>
      </c>
      <c r="X20" s="115">
        <f>'Fixed Inputs'!$F$27*X10*X6</f>
        <v>0.31020049033343877</v>
      </c>
      <c r="Y20" s="115">
        <f>'Fixed Inputs'!$F$27*Y10*Y6</f>
        <v>0.32571051485011071</v>
      </c>
      <c r="Z20" s="115">
        <f>'Fixed Inputs'!$F$27*Z10*Z6</f>
        <v>0.34199604059261629</v>
      </c>
      <c r="AA20" s="115">
        <f>'Fixed Inputs'!$F$27*AA10*AA6</f>
        <v>0.35909584262224714</v>
      </c>
      <c r="AB20" s="115">
        <f>'Fixed Inputs'!$F$27*AB10*AB6</f>
        <v>0.37705063475335948</v>
      </c>
      <c r="AC20" s="115">
        <f>'Fixed Inputs'!$F$27*AC10*AC6</f>
        <v>0.39590316649102747</v>
      </c>
      <c r="AD20" s="115">
        <f>'Fixed Inputs'!$F$27*AD10*AD6</f>
        <v>0</v>
      </c>
      <c r="AE20" s="115">
        <f>'Fixed Inputs'!$F$27*AE10*AE6</f>
        <v>0</v>
      </c>
      <c r="AF20" s="115">
        <f>'Fixed Inputs'!$F$27*AF10*AF6</f>
        <v>0</v>
      </c>
      <c r="AG20" s="115">
        <f>'Fixed Inputs'!$F$27*AG10*AG6</f>
        <v>0</v>
      </c>
      <c r="AH20" s="115">
        <f>'Fixed Inputs'!$F$27*AH10*AH6</f>
        <v>0</v>
      </c>
      <c r="AI20" s="115">
        <f>'Fixed Inputs'!$F$27*AI10*AI6</f>
        <v>0</v>
      </c>
      <c r="AJ20" s="115">
        <f>'Fixed Inputs'!$F$27*AJ10*AJ6</f>
        <v>0</v>
      </c>
      <c r="AK20" s="115">
        <f>'Fixed Inputs'!$F$27*AK10*AK6</f>
        <v>0</v>
      </c>
      <c r="AL20" s="115">
        <f>'Fixed Inputs'!$F$27*AL10*AL6</f>
        <v>0</v>
      </c>
      <c r="AM20" s="115">
        <f>'Fixed Inputs'!$F$27*AM10*AM6</f>
        <v>0</v>
      </c>
    </row>
    <row r="21" spans="1:39" outlineLevel="1">
      <c r="A21" s="91"/>
      <c r="B21" s="91"/>
      <c r="C21" s="91" t="s">
        <v>66</v>
      </c>
      <c r="D21" s="91"/>
      <c r="E21" s="91"/>
      <c r="F21" s="91"/>
      <c r="G21" s="7" t="s">
        <v>226</v>
      </c>
      <c r="I21" s="116">
        <f t="shared" ref="I21:AM21" si="0">I20*I11</f>
        <v>0</v>
      </c>
      <c r="J21" s="116">
        <f t="shared" si="0"/>
        <v>235.00849000637407</v>
      </c>
      <c r="K21" s="116">
        <f t="shared" si="0"/>
        <v>259.74622579651873</v>
      </c>
      <c r="L21" s="116">
        <f t="shared" si="0"/>
        <v>287.0879337750996</v>
      </c>
      <c r="M21" s="116">
        <f t="shared" si="0"/>
        <v>317.30771627774175</v>
      </c>
      <c r="N21" s="116">
        <f t="shared" si="0"/>
        <v>350.70852851750408</v>
      </c>
      <c r="O21" s="116">
        <f t="shared" si="0"/>
        <v>387.62521572987293</v>
      </c>
      <c r="P21" s="116">
        <f t="shared" si="0"/>
        <v>428.42787001722809</v>
      </c>
      <c r="Q21" s="116">
        <f t="shared" si="0"/>
        <v>473.52554054535739</v>
      </c>
      <c r="R21" s="116">
        <f t="shared" si="0"/>
        <v>523.37033428697396</v>
      </c>
      <c r="S21" s="116">
        <f t="shared" si="0"/>
        <v>578.46194842244506</v>
      </c>
      <c r="T21" s="116">
        <f t="shared" si="0"/>
        <v>639.35267983533402</v>
      </c>
      <c r="U21" s="116">
        <f t="shared" si="0"/>
        <v>706.65296192326412</v>
      </c>
      <c r="V21" s="116">
        <f t="shared" si="0"/>
        <v>781.03748423097613</v>
      </c>
      <c r="W21" s="116">
        <f t="shared" si="0"/>
        <v>863.25195625528954</v>
      </c>
      <c r="X21" s="116">
        <f t="shared" si="0"/>
        <v>954.12058322953067</v>
      </c>
      <c r="Y21" s="116">
        <f t="shared" si="0"/>
        <v>1054.5543288326392</v>
      </c>
      <c r="Z21" s="116">
        <f t="shared" si="0"/>
        <v>1165.5600476571278</v>
      </c>
      <c r="AA21" s="116">
        <f t="shared" si="0"/>
        <v>1288.2505789894574</v>
      </c>
      <c r="AB21" s="116">
        <f t="shared" si="0"/>
        <v>1423.8559030936108</v>
      </c>
      <c r="AC21" s="116">
        <f t="shared" si="0"/>
        <v>1573.7354718403069</v>
      </c>
      <c r="AD21" s="116">
        <f t="shared" si="0"/>
        <v>0</v>
      </c>
      <c r="AE21" s="116">
        <f t="shared" si="0"/>
        <v>0</v>
      </c>
      <c r="AF21" s="116">
        <f t="shared" si="0"/>
        <v>0</v>
      </c>
      <c r="AG21" s="116">
        <f t="shared" si="0"/>
        <v>0</v>
      </c>
      <c r="AH21" s="116">
        <f t="shared" si="0"/>
        <v>0</v>
      </c>
      <c r="AI21" s="116">
        <f t="shared" si="0"/>
        <v>0</v>
      </c>
      <c r="AJ21" s="116">
        <f t="shared" si="0"/>
        <v>0</v>
      </c>
      <c r="AK21" s="116">
        <f t="shared" si="0"/>
        <v>0</v>
      </c>
      <c r="AL21" s="116">
        <f t="shared" si="0"/>
        <v>0</v>
      </c>
      <c r="AM21" s="116">
        <f t="shared" si="0"/>
        <v>0</v>
      </c>
    </row>
    <row r="22" spans="1:39">
      <c r="A22" s="91"/>
      <c r="B22" s="91"/>
      <c r="C22" s="91"/>
      <c r="D22" s="91"/>
      <c r="E22" s="91"/>
      <c r="F22" s="91"/>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row>
    <row r="23" spans="1:39">
      <c r="A23" s="6"/>
      <c r="B23" s="6" t="s">
        <v>227</v>
      </c>
      <c r="C23" s="6"/>
      <c r="D23" s="6"/>
      <c r="E23" s="29"/>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row>
    <row r="24" spans="1:39" outlineLevel="1">
      <c r="A24" s="91"/>
      <c r="B24" s="91"/>
      <c r="C24" s="2" t="s">
        <v>228</v>
      </c>
      <c r="D24" s="91"/>
      <c r="E24" s="117"/>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row>
    <row r="25" spans="1:39" outlineLevel="1">
      <c r="A25" s="91"/>
      <c r="B25" s="91"/>
      <c r="C25" s="91" t="s">
        <v>95</v>
      </c>
      <c r="D25" s="91"/>
      <c r="E25" s="30"/>
      <c r="F25" s="7"/>
      <c r="G25" s="7" t="s">
        <v>229</v>
      </c>
      <c r="I25" s="95">
        <f>IF(AND(MOD(I$2-1,'Fixed Inputs'!$F90)=0,I$2-1&gt;0,I$2&lt;'Fixed Inputs'!$F$5),1,0)</f>
        <v>0</v>
      </c>
      <c r="J25" s="95">
        <f>IF(AND(MOD(J$2-1,'Fixed Inputs'!$F90)=0,J$2-1&gt;0,J$2&lt;'Fixed Inputs'!$F$5),1,0)</f>
        <v>0</v>
      </c>
      <c r="K25" s="95">
        <f>IF(AND(MOD(K$2-1,'Fixed Inputs'!$F90)=0,K$2-1&gt;0,K$2&lt;'Fixed Inputs'!$F$5),1,0)</f>
        <v>0</v>
      </c>
      <c r="L25" s="95">
        <f>IF(AND(MOD(L$2-1,'Fixed Inputs'!$F90)=0,L$2-1&gt;0,L$2&lt;'Fixed Inputs'!$F$5),1,0)</f>
        <v>0</v>
      </c>
      <c r="M25" s="95">
        <f>IF(AND(MOD(M$2-1,'Fixed Inputs'!$F90)=0,M$2-1&gt;0,M$2&lt;'Fixed Inputs'!$F$5),1,0)</f>
        <v>0</v>
      </c>
      <c r="N25" s="95">
        <f>IF(AND(MOD(N$2-1,'Fixed Inputs'!$F90)=0,N$2-1&gt;0,N$2&lt;'Fixed Inputs'!$F$5),1,0)</f>
        <v>0</v>
      </c>
      <c r="O25" s="95">
        <f>IF(AND(MOD(O$2-1,'Fixed Inputs'!$F90)=0,O$2-1&gt;0,O$2&lt;'Fixed Inputs'!$F$5),1,0)</f>
        <v>0</v>
      </c>
      <c r="P25" s="95">
        <f>IF(AND(MOD(P$2-1,'Fixed Inputs'!$F90)=0,P$2-1&gt;0,P$2&lt;'Fixed Inputs'!$F$5),1,0)</f>
        <v>0</v>
      </c>
      <c r="Q25" s="95">
        <f>IF(AND(MOD(Q$2-1,'Fixed Inputs'!$F90)=0,Q$2-1&gt;0,Q$2&lt;'Fixed Inputs'!$F$5),1,0)</f>
        <v>0</v>
      </c>
      <c r="R25" s="95">
        <f>IF(AND(MOD(R$2-1,'Fixed Inputs'!$F90)=0,R$2-1&gt;0,R$2&lt;'Fixed Inputs'!$F$5),1,0)</f>
        <v>0</v>
      </c>
      <c r="S25" s="95">
        <f>IF(AND(MOD(S$2-1,'Fixed Inputs'!$F90)=0,S$2-1&gt;0,S$2&lt;'Fixed Inputs'!$F$5),1,0)</f>
        <v>0</v>
      </c>
      <c r="T25" s="95">
        <f>IF(AND(MOD(T$2-1,'Fixed Inputs'!$F90)=0,T$2-1&gt;0,T$2&lt;'Fixed Inputs'!$F$5),1,0)</f>
        <v>0</v>
      </c>
      <c r="U25" s="95">
        <f>IF(AND(MOD(U$2-1,'Fixed Inputs'!$F90)=0,U$2-1&gt;0,U$2&lt;'Fixed Inputs'!$F$5),1,0)</f>
        <v>0</v>
      </c>
      <c r="V25" s="95">
        <f>IF(AND(MOD(V$2-1,'Fixed Inputs'!$F90)=0,V$2-1&gt;0,V$2&lt;'Fixed Inputs'!$F$5),1,0)</f>
        <v>0</v>
      </c>
      <c r="W25" s="95">
        <f>IF(AND(MOD(W$2-1,'Fixed Inputs'!$F90)=0,W$2-1&gt;0,W$2&lt;'Fixed Inputs'!$F$5),1,0)</f>
        <v>0</v>
      </c>
      <c r="X25" s="95">
        <f>IF(AND(MOD(X$2-1,'Fixed Inputs'!$F90)=0,X$2-1&gt;0,X$2&lt;'Fixed Inputs'!$F$5),1,0)</f>
        <v>0</v>
      </c>
      <c r="Y25" s="95">
        <f>IF(AND(MOD(Y$2-1,'Fixed Inputs'!$F90)=0,Y$2-1&gt;0,Y$2&lt;'Fixed Inputs'!$F$5),1,0)</f>
        <v>0</v>
      </c>
      <c r="Z25" s="95">
        <f>IF(AND(MOD(Z$2-1,'Fixed Inputs'!$F90)=0,Z$2-1&gt;0,Z$2&lt;'Fixed Inputs'!$F$5),1,0)</f>
        <v>0</v>
      </c>
      <c r="AA25" s="95">
        <f>IF(AND(MOD(AA$2-1,'Fixed Inputs'!$F90)=0,AA$2-1&gt;0,AA$2&lt;'Fixed Inputs'!$F$5),1,0)</f>
        <v>0</v>
      </c>
      <c r="AB25" s="95">
        <f>IF(AND(MOD(AB$2-1,'Fixed Inputs'!$F90)=0,AB$2-1&gt;0,AB$2&lt;'Fixed Inputs'!$F$5),1,0)</f>
        <v>0</v>
      </c>
      <c r="AC25" s="95">
        <f>IF(AND(MOD(AC$2-1,'Fixed Inputs'!$F90)=0,AC$2-1&gt;0,AC$2&lt;'Fixed Inputs'!$F$5),1,0)</f>
        <v>0</v>
      </c>
      <c r="AD25" s="95">
        <f>IF(AND(MOD(AD$2-1,'Fixed Inputs'!$F90)=0,AD$2-1&gt;0,AD$2&lt;'Fixed Inputs'!$F$5),1,0)</f>
        <v>0</v>
      </c>
      <c r="AE25" s="95">
        <f>IF(AND(MOD(AE$2-1,'Fixed Inputs'!$F90)=0,AE$2-1&gt;0,AE$2&lt;'Fixed Inputs'!$F$5),1,0)</f>
        <v>0</v>
      </c>
      <c r="AF25" s="95">
        <f>IF(AND(MOD(AF$2-1,'Fixed Inputs'!$F90)=0,AF$2-1&gt;0,AF$2&lt;'Fixed Inputs'!$F$5),1,0)</f>
        <v>0</v>
      </c>
      <c r="AG25" s="95">
        <f>IF(AND(MOD(AG$2-1,'Fixed Inputs'!$F90)=0,AG$2-1&gt;0,AG$2&lt;'Fixed Inputs'!$F$5),1,0)</f>
        <v>0</v>
      </c>
      <c r="AH25" s="95">
        <f>IF(AND(MOD(AH$2-1,'Fixed Inputs'!$F90)=0,AH$2-1&gt;0,AH$2&lt;'Fixed Inputs'!$F$5),1,0)</f>
        <v>0</v>
      </c>
      <c r="AI25" s="95">
        <f>IF(AND(MOD(AI$2-1,'Fixed Inputs'!$F90)=0,AI$2-1&gt;0,AI$2&lt;'Fixed Inputs'!$F$5),1,0)</f>
        <v>0</v>
      </c>
      <c r="AJ25" s="95">
        <f>IF(AND(MOD(AJ$2-1,'Fixed Inputs'!$F90)=0,AJ$2-1&gt;0,AJ$2&lt;'Fixed Inputs'!$F$5),1,0)</f>
        <v>0</v>
      </c>
      <c r="AK25" s="95">
        <f>IF(AND(MOD(AK$2-1,'Fixed Inputs'!$F90)=0,AK$2-1&gt;0,AK$2&lt;'Fixed Inputs'!$F$5),1,0)</f>
        <v>0</v>
      </c>
      <c r="AL25" s="95">
        <f>IF(AND(MOD(AL$2-1,'Fixed Inputs'!$F90)=0,AL$2-1&gt;0,AL$2&lt;'Fixed Inputs'!$F$5),1,0)</f>
        <v>0</v>
      </c>
      <c r="AM25" s="95">
        <f>IF(AND(MOD(AM$2-1,'Fixed Inputs'!$F90)=0,AM$2-1&gt;0,AM$2&lt;'Fixed Inputs'!$F$5),1,0)</f>
        <v>0</v>
      </c>
    </row>
    <row r="26" spans="1:39" outlineLevel="1">
      <c r="A26" s="91"/>
      <c r="B26" s="91"/>
      <c r="C26" s="91" t="s">
        <v>169</v>
      </c>
      <c r="D26" s="91"/>
      <c r="E26" s="30"/>
      <c r="F26" s="7"/>
      <c r="G26" s="7" t="s">
        <v>229</v>
      </c>
      <c r="I26" s="95">
        <f>IF(AND(MOD(I$2-1,'Fixed Inputs'!$F91)=0,I$2-1&gt;0,I$2&lt;'Fixed Inputs'!$F$5),1,0)</f>
        <v>0</v>
      </c>
      <c r="J26" s="95">
        <f>IF(AND(MOD(J$2-1,'Fixed Inputs'!$F91)=0,J$2-1&gt;0,J$2&lt;'Fixed Inputs'!$F$5),1,0)</f>
        <v>0</v>
      </c>
      <c r="K26" s="95">
        <f>IF(AND(MOD(K$2-1,'Fixed Inputs'!$F91)=0,K$2-1&gt;0,K$2&lt;'Fixed Inputs'!$F$5),1,0)</f>
        <v>0</v>
      </c>
      <c r="L26" s="95">
        <f>IF(AND(MOD(L$2-1,'Fixed Inputs'!$F91)=0,L$2-1&gt;0,L$2&lt;'Fixed Inputs'!$F$5),1,0)</f>
        <v>0</v>
      </c>
      <c r="M26" s="95">
        <f>IF(AND(MOD(M$2-1,'Fixed Inputs'!$F91)=0,M$2-1&gt;0,M$2&lt;'Fixed Inputs'!$F$5),1,0)</f>
        <v>0</v>
      </c>
      <c r="N26" s="95">
        <f>IF(AND(MOD(N$2-1,'Fixed Inputs'!$F91)=0,N$2-1&gt;0,N$2&lt;'Fixed Inputs'!$F$5),1,0)</f>
        <v>0</v>
      </c>
      <c r="O26" s="95">
        <f>IF(AND(MOD(O$2-1,'Fixed Inputs'!$F91)=0,O$2-1&gt;0,O$2&lt;'Fixed Inputs'!$F$5),1,0)</f>
        <v>0</v>
      </c>
      <c r="P26" s="95">
        <f>IF(AND(MOD(P$2-1,'Fixed Inputs'!$F91)=0,P$2-1&gt;0,P$2&lt;'Fixed Inputs'!$F$5),1,0)</f>
        <v>0</v>
      </c>
      <c r="Q26" s="95">
        <f>IF(AND(MOD(Q$2-1,'Fixed Inputs'!$F91)=0,Q$2-1&gt;0,Q$2&lt;'Fixed Inputs'!$F$5),1,0)</f>
        <v>0</v>
      </c>
      <c r="R26" s="95">
        <f>IF(AND(MOD(R$2-1,'Fixed Inputs'!$F91)=0,R$2-1&gt;0,R$2&lt;'Fixed Inputs'!$F$5),1,0)</f>
        <v>0</v>
      </c>
      <c r="S26" s="95">
        <f>IF(AND(MOD(S$2-1,'Fixed Inputs'!$F91)=0,S$2-1&gt;0,S$2&lt;'Fixed Inputs'!$F$5),1,0)</f>
        <v>0</v>
      </c>
      <c r="T26" s="95">
        <f>IF(AND(MOD(T$2-1,'Fixed Inputs'!$F91)=0,T$2-1&gt;0,T$2&lt;'Fixed Inputs'!$F$5),1,0)</f>
        <v>1</v>
      </c>
      <c r="U26" s="95">
        <f>IF(AND(MOD(U$2-1,'Fixed Inputs'!$F91)=0,U$2-1&gt;0,U$2&lt;'Fixed Inputs'!$F$5),1,0)</f>
        <v>0</v>
      </c>
      <c r="V26" s="95">
        <f>IF(AND(MOD(V$2-1,'Fixed Inputs'!$F91)=0,V$2-1&gt;0,V$2&lt;'Fixed Inputs'!$F$5),1,0)</f>
        <v>0</v>
      </c>
      <c r="W26" s="95">
        <f>IF(AND(MOD(W$2-1,'Fixed Inputs'!$F91)=0,W$2-1&gt;0,W$2&lt;'Fixed Inputs'!$F$5),1,0)</f>
        <v>0</v>
      </c>
      <c r="X26" s="95">
        <f>IF(AND(MOD(X$2-1,'Fixed Inputs'!$F91)=0,X$2-1&gt;0,X$2&lt;'Fixed Inputs'!$F$5),1,0)</f>
        <v>0</v>
      </c>
      <c r="Y26" s="95">
        <f>IF(AND(MOD(Y$2-1,'Fixed Inputs'!$F91)=0,Y$2-1&gt;0,Y$2&lt;'Fixed Inputs'!$F$5),1,0)</f>
        <v>0</v>
      </c>
      <c r="Z26" s="95">
        <f>IF(AND(MOD(Z$2-1,'Fixed Inputs'!$F91)=0,Z$2-1&gt;0,Z$2&lt;'Fixed Inputs'!$F$5),1,0)</f>
        <v>0</v>
      </c>
      <c r="AA26" s="95">
        <f>IF(AND(MOD(AA$2-1,'Fixed Inputs'!$F91)=0,AA$2-1&gt;0,AA$2&lt;'Fixed Inputs'!$F$5),1,0)</f>
        <v>0</v>
      </c>
      <c r="AB26" s="95">
        <f>IF(AND(MOD(AB$2-1,'Fixed Inputs'!$F91)=0,AB$2-1&gt;0,AB$2&lt;'Fixed Inputs'!$F$5),1,0)</f>
        <v>0</v>
      </c>
      <c r="AC26" s="95">
        <f>IF(AND(MOD(AC$2-1,'Fixed Inputs'!$F91)=0,AC$2-1&gt;0,AC$2&lt;'Fixed Inputs'!$F$5),1,0)</f>
        <v>0</v>
      </c>
      <c r="AD26" s="95">
        <f>IF(AND(MOD(AD$2-1,'Fixed Inputs'!$F91)=0,AD$2-1&gt;0,AD$2&lt;'Fixed Inputs'!$F$5),1,0)</f>
        <v>0</v>
      </c>
      <c r="AE26" s="95">
        <f>IF(AND(MOD(AE$2-1,'Fixed Inputs'!$F91)=0,AE$2-1&gt;0,AE$2&lt;'Fixed Inputs'!$F$5),1,0)</f>
        <v>0</v>
      </c>
      <c r="AF26" s="95">
        <f>IF(AND(MOD(AF$2-1,'Fixed Inputs'!$F91)=0,AF$2-1&gt;0,AF$2&lt;'Fixed Inputs'!$F$5),1,0)</f>
        <v>0</v>
      </c>
      <c r="AG26" s="95">
        <f>IF(AND(MOD(AG$2-1,'Fixed Inputs'!$F91)=0,AG$2-1&gt;0,AG$2&lt;'Fixed Inputs'!$F$5),1,0)</f>
        <v>0</v>
      </c>
      <c r="AH26" s="95">
        <f>IF(AND(MOD(AH$2-1,'Fixed Inputs'!$F91)=0,AH$2-1&gt;0,AH$2&lt;'Fixed Inputs'!$F$5),1,0)</f>
        <v>0</v>
      </c>
      <c r="AI26" s="95">
        <f>IF(AND(MOD(AI$2-1,'Fixed Inputs'!$F91)=0,AI$2-1&gt;0,AI$2&lt;'Fixed Inputs'!$F$5),1,0)</f>
        <v>0</v>
      </c>
      <c r="AJ26" s="95">
        <f>IF(AND(MOD(AJ$2-1,'Fixed Inputs'!$F91)=0,AJ$2-1&gt;0,AJ$2&lt;'Fixed Inputs'!$F$5),1,0)</f>
        <v>0</v>
      </c>
      <c r="AK26" s="95">
        <f>IF(AND(MOD(AK$2-1,'Fixed Inputs'!$F91)=0,AK$2-1&gt;0,AK$2&lt;'Fixed Inputs'!$F$5),1,0)</f>
        <v>0</v>
      </c>
      <c r="AL26" s="95">
        <f>IF(AND(MOD(AL$2-1,'Fixed Inputs'!$F91)=0,AL$2-1&gt;0,AL$2&lt;'Fixed Inputs'!$F$5),1,0)</f>
        <v>0</v>
      </c>
      <c r="AM26" s="95">
        <f>IF(AND(MOD(AM$2-1,'Fixed Inputs'!$F91)=0,AM$2-1&gt;0,AM$2&lt;'Fixed Inputs'!$F$5),1,0)</f>
        <v>0</v>
      </c>
    </row>
    <row r="27" spans="1:39" outlineLevel="1">
      <c r="A27" s="91"/>
      <c r="B27" s="91"/>
      <c r="C27" s="91" t="s">
        <v>97</v>
      </c>
      <c r="D27" s="91"/>
      <c r="E27" s="30"/>
      <c r="F27" s="7"/>
      <c r="G27" s="7" t="s">
        <v>229</v>
      </c>
      <c r="I27" s="95">
        <f>IF(AND(MOD(I$2-1,'Fixed Inputs'!$F92)=0,I$2-1&gt;0,I$2&lt;'Fixed Inputs'!$F$5),1,0)</f>
        <v>0</v>
      </c>
      <c r="J27" s="95">
        <f>IF(AND(MOD(J$2-1,'Fixed Inputs'!$F92)=0,J$2-1&gt;0,J$2&lt;'Fixed Inputs'!$F$5),1,0)</f>
        <v>0</v>
      </c>
      <c r="K27" s="95">
        <f>IF(AND(MOD(K$2-1,'Fixed Inputs'!$F92)=0,K$2-1&gt;0,K$2&lt;'Fixed Inputs'!$F$5),1,0)</f>
        <v>0</v>
      </c>
      <c r="L27" s="95">
        <f>IF(AND(MOD(L$2-1,'Fixed Inputs'!$F92)=0,L$2-1&gt;0,L$2&lt;'Fixed Inputs'!$F$5),1,0)</f>
        <v>0</v>
      </c>
      <c r="M27" s="95">
        <f>IF(AND(MOD(M$2-1,'Fixed Inputs'!$F92)=0,M$2-1&gt;0,M$2&lt;'Fixed Inputs'!$F$5),1,0)</f>
        <v>0</v>
      </c>
      <c r="N27" s="95">
        <f>IF(AND(MOD(N$2-1,'Fixed Inputs'!$F92)=0,N$2-1&gt;0,N$2&lt;'Fixed Inputs'!$F$5),1,0)</f>
        <v>0</v>
      </c>
      <c r="O27" s="95">
        <f>IF(AND(MOD(O$2-1,'Fixed Inputs'!$F92)=0,O$2-1&gt;0,O$2&lt;'Fixed Inputs'!$F$5),1,0)</f>
        <v>0</v>
      </c>
      <c r="P27" s="95">
        <f>IF(AND(MOD(P$2-1,'Fixed Inputs'!$F92)=0,P$2-1&gt;0,P$2&lt;'Fixed Inputs'!$F$5),1,0)</f>
        <v>0</v>
      </c>
      <c r="Q27" s="95">
        <f>IF(AND(MOD(Q$2-1,'Fixed Inputs'!$F92)=0,Q$2-1&gt;0,Q$2&lt;'Fixed Inputs'!$F$5),1,0)</f>
        <v>0</v>
      </c>
      <c r="R27" s="95">
        <f>IF(AND(MOD(R$2-1,'Fixed Inputs'!$F92)=0,R$2-1&gt;0,R$2&lt;'Fixed Inputs'!$F$5),1,0)</f>
        <v>0</v>
      </c>
      <c r="S27" s="95">
        <f>IF(AND(MOD(S$2-1,'Fixed Inputs'!$F92)=0,S$2-1&gt;0,S$2&lt;'Fixed Inputs'!$F$5),1,0)</f>
        <v>0</v>
      </c>
      <c r="T27" s="95">
        <f>IF(AND(MOD(T$2-1,'Fixed Inputs'!$F92)=0,T$2-1&gt;0,T$2&lt;'Fixed Inputs'!$F$5),1,0)</f>
        <v>1</v>
      </c>
      <c r="U27" s="95">
        <f>IF(AND(MOD(U$2-1,'Fixed Inputs'!$F92)=0,U$2-1&gt;0,U$2&lt;'Fixed Inputs'!$F$5),1,0)</f>
        <v>0</v>
      </c>
      <c r="V27" s="95">
        <f>IF(AND(MOD(V$2-1,'Fixed Inputs'!$F92)=0,V$2-1&gt;0,V$2&lt;'Fixed Inputs'!$F$5),1,0)</f>
        <v>0</v>
      </c>
      <c r="W27" s="95">
        <f>IF(AND(MOD(W$2-1,'Fixed Inputs'!$F92)=0,W$2-1&gt;0,W$2&lt;'Fixed Inputs'!$F$5),1,0)</f>
        <v>0</v>
      </c>
      <c r="X27" s="95">
        <f>IF(AND(MOD(X$2-1,'Fixed Inputs'!$F92)=0,X$2-1&gt;0,X$2&lt;'Fixed Inputs'!$F$5),1,0)</f>
        <v>0</v>
      </c>
      <c r="Y27" s="95">
        <f>IF(AND(MOD(Y$2-1,'Fixed Inputs'!$F92)=0,Y$2-1&gt;0,Y$2&lt;'Fixed Inputs'!$F$5),1,0)</f>
        <v>0</v>
      </c>
      <c r="Z27" s="95">
        <f>IF(AND(MOD(Z$2-1,'Fixed Inputs'!$F92)=0,Z$2-1&gt;0,Z$2&lt;'Fixed Inputs'!$F$5),1,0)</f>
        <v>0</v>
      </c>
      <c r="AA27" s="95">
        <f>IF(AND(MOD(AA$2-1,'Fixed Inputs'!$F92)=0,AA$2-1&gt;0,AA$2&lt;'Fixed Inputs'!$F$5),1,0)</f>
        <v>0</v>
      </c>
      <c r="AB27" s="95">
        <f>IF(AND(MOD(AB$2-1,'Fixed Inputs'!$F92)=0,AB$2-1&gt;0,AB$2&lt;'Fixed Inputs'!$F$5),1,0)</f>
        <v>0</v>
      </c>
      <c r="AC27" s="95">
        <f>IF(AND(MOD(AC$2-1,'Fixed Inputs'!$F92)=0,AC$2-1&gt;0,AC$2&lt;'Fixed Inputs'!$F$5),1,0)</f>
        <v>0</v>
      </c>
      <c r="AD27" s="95">
        <f>IF(AND(MOD(AD$2-1,'Fixed Inputs'!$F92)=0,AD$2-1&gt;0,AD$2&lt;'Fixed Inputs'!$F$5),1,0)</f>
        <v>0</v>
      </c>
      <c r="AE27" s="95">
        <f>IF(AND(MOD(AE$2-1,'Fixed Inputs'!$F92)=0,AE$2-1&gt;0,AE$2&lt;'Fixed Inputs'!$F$5),1,0)</f>
        <v>0</v>
      </c>
      <c r="AF27" s="95">
        <f>IF(AND(MOD(AF$2-1,'Fixed Inputs'!$F92)=0,AF$2-1&gt;0,AF$2&lt;'Fixed Inputs'!$F$5),1,0)</f>
        <v>0</v>
      </c>
      <c r="AG27" s="95">
        <f>IF(AND(MOD(AG$2-1,'Fixed Inputs'!$F92)=0,AG$2-1&gt;0,AG$2&lt;'Fixed Inputs'!$F$5),1,0)</f>
        <v>0</v>
      </c>
      <c r="AH27" s="95">
        <f>IF(AND(MOD(AH$2-1,'Fixed Inputs'!$F92)=0,AH$2-1&gt;0,AH$2&lt;'Fixed Inputs'!$F$5),1,0)</f>
        <v>0</v>
      </c>
      <c r="AI27" s="95">
        <f>IF(AND(MOD(AI$2-1,'Fixed Inputs'!$F92)=0,AI$2-1&gt;0,AI$2&lt;'Fixed Inputs'!$F$5),1,0)</f>
        <v>0</v>
      </c>
      <c r="AJ27" s="95">
        <f>IF(AND(MOD(AJ$2-1,'Fixed Inputs'!$F92)=0,AJ$2-1&gt;0,AJ$2&lt;'Fixed Inputs'!$F$5),1,0)</f>
        <v>0</v>
      </c>
      <c r="AK27" s="95">
        <f>IF(AND(MOD(AK$2-1,'Fixed Inputs'!$F92)=0,AK$2-1&gt;0,AK$2&lt;'Fixed Inputs'!$F$5),1,0)</f>
        <v>0</v>
      </c>
      <c r="AL27" s="95">
        <f>IF(AND(MOD(AL$2-1,'Fixed Inputs'!$F92)=0,AL$2-1&gt;0,AL$2&lt;'Fixed Inputs'!$F$5),1,0)</f>
        <v>0</v>
      </c>
      <c r="AM27" s="95">
        <f>IF(AND(MOD(AM$2-1,'Fixed Inputs'!$F92)=0,AM$2-1&gt;0,AM$2&lt;'Fixed Inputs'!$F$5),1,0)</f>
        <v>0</v>
      </c>
    </row>
    <row r="28" spans="1:39" outlineLevel="1">
      <c r="A28" s="91"/>
      <c r="B28" s="91"/>
      <c r="C28" s="91" t="s">
        <v>170</v>
      </c>
      <c r="D28" s="91"/>
      <c r="E28" s="30"/>
      <c r="F28" s="7"/>
      <c r="G28" s="7" t="s">
        <v>229</v>
      </c>
      <c r="I28" s="95">
        <f>IF(AND(MOD(I$2-1,'Fixed Inputs'!$F93)=0,I$2-1&gt;0,I$2&lt;'Fixed Inputs'!$F$5),1,0)</f>
        <v>0</v>
      </c>
      <c r="J28" s="95">
        <f>IF(AND(MOD(J$2-1,'Fixed Inputs'!$F93)=0,J$2-1&gt;0,J$2&lt;'Fixed Inputs'!$F$5),1,0)</f>
        <v>0</v>
      </c>
      <c r="K28" s="95">
        <f>IF(AND(MOD(K$2-1,'Fixed Inputs'!$F93)=0,K$2-1&gt;0,K$2&lt;'Fixed Inputs'!$F$5),1,0)</f>
        <v>0</v>
      </c>
      <c r="L28" s="95">
        <f>IF(AND(MOD(L$2-1,'Fixed Inputs'!$F93)=0,L$2-1&gt;0,L$2&lt;'Fixed Inputs'!$F$5),1,0)</f>
        <v>0</v>
      </c>
      <c r="M28" s="95">
        <f>IF(AND(MOD(M$2-1,'Fixed Inputs'!$F93)=0,M$2-1&gt;0,M$2&lt;'Fixed Inputs'!$F$5),1,0)</f>
        <v>0</v>
      </c>
      <c r="N28" s="95">
        <f>IF(AND(MOD(N$2-1,'Fixed Inputs'!$F93)=0,N$2-1&gt;0,N$2&lt;'Fixed Inputs'!$F$5),1,0)</f>
        <v>0</v>
      </c>
      <c r="O28" s="95">
        <f>IF(AND(MOD(O$2-1,'Fixed Inputs'!$F93)=0,O$2-1&gt;0,O$2&lt;'Fixed Inputs'!$F$5),1,0)</f>
        <v>1</v>
      </c>
      <c r="P28" s="95">
        <f>IF(AND(MOD(P$2-1,'Fixed Inputs'!$F93)=0,P$2-1&gt;0,P$2&lt;'Fixed Inputs'!$F$5),1,0)</f>
        <v>0</v>
      </c>
      <c r="Q28" s="95">
        <f>IF(AND(MOD(Q$2-1,'Fixed Inputs'!$F93)=0,Q$2-1&gt;0,Q$2&lt;'Fixed Inputs'!$F$5),1,0)</f>
        <v>0</v>
      </c>
      <c r="R28" s="95">
        <f>IF(AND(MOD(R$2-1,'Fixed Inputs'!$F93)=0,R$2-1&gt;0,R$2&lt;'Fixed Inputs'!$F$5),1,0)</f>
        <v>0</v>
      </c>
      <c r="S28" s="95">
        <f>IF(AND(MOD(S$2-1,'Fixed Inputs'!$F93)=0,S$2-1&gt;0,S$2&lt;'Fixed Inputs'!$F$5),1,0)</f>
        <v>0</v>
      </c>
      <c r="T28" s="95">
        <f>IF(AND(MOD(T$2-1,'Fixed Inputs'!$F93)=0,T$2-1&gt;0,T$2&lt;'Fixed Inputs'!$F$5),1,0)</f>
        <v>1</v>
      </c>
      <c r="U28" s="95">
        <f>IF(AND(MOD(U$2-1,'Fixed Inputs'!$F93)=0,U$2-1&gt;0,U$2&lt;'Fixed Inputs'!$F$5),1,0)</f>
        <v>0</v>
      </c>
      <c r="V28" s="95">
        <f>IF(AND(MOD(V$2-1,'Fixed Inputs'!$F93)=0,V$2-1&gt;0,V$2&lt;'Fixed Inputs'!$F$5),1,0)</f>
        <v>0</v>
      </c>
      <c r="W28" s="95">
        <f>IF(AND(MOD(W$2-1,'Fixed Inputs'!$F93)=0,W$2-1&gt;0,W$2&lt;'Fixed Inputs'!$F$5),1,0)</f>
        <v>0</v>
      </c>
      <c r="X28" s="95">
        <f>IF(AND(MOD(X$2-1,'Fixed Inputs'!$F93)=0,X$2-1&gt;0,X$2&lt;'Fixed Inputs'!$F$5),1,0)</f>
        <v>0</v>
      </c>
      <c r="Y28" s="95">
        <f>IF(AND(MOD(Y$2-1,'Fixed Inputs'!$F93)=0,Y$2-1&gt;0,Y$2&lt;'Fixed Inputs'!$F$5),1,0)</f>
        <v>1</v>
      </c>
      <c r="Z28" s="95">
        <f>IF(AND(MOD(Z$2-1,'Fixed Inputs'!$F93)=0,Z$2-1&gt;0,Z$2&lt;'Fixed Inputs'!$F$5),1,0)</f>
        <v>0</v>
      </c>
      <c r="AA28" s="95">
        <f>IF(AND(MOD(AA$2-1,'Fixed Inputs'!$F93)=0,AA$2-1&gt;0,AA$2&lt;'Fixed Inputs'!$F$5),1,0)</f>
        <v>0</v>
      </c>
      <c r="AB28" s="95">
        <f>IF(AND(MOD(AB$2-1,'Fixed Inputs'!$F93)=0,AB$2-1&gt;0,AB$2&lt;'Fixed Inputs'!$F$5),1,0)</f>
        <v>0</v>
      </c>
      <c r="AC28" s="95">
        <f>IF(AND(MOD(AC$2-1,'Fixed Inputs'!$F93)=0,AC$2-1&gt;0,AC$2&lt;'Fixed Inputs'!$F$5),1,0)</f>
        <v>0</v>
      </c>
      <c r="AD28" s="95">
        <f>IF(AND(MOD(AD$2-1,'Fixed Inputs'!$F93)=0,AD$2-1&gt;0,AD$2&lt;'Fixed Inputs'!$F$5),1,0)</f>
        <v>0</v>
      </c>
      <c r="AE28" s="95">
        <f>IF(AND(MOD(AE$2-1,'Fixed Inputs'!$F93)=0,AE$2-1&gt;0,AE$2&lt;'Fixed Inputs'!$F$5),1,0)</f>
        <v>0</v>
      </c>
      <c r="AF28" s="95">
        <f>IF(AND(MOD(AF$2-1,'Fixed Inputs'!$F93)=0,AF$2-1&gt;0,AF$2&lt;'Fixed Inputs'!$F$5),1,0)</f>
        <v>0</v>
      </c>
      <c r="AG28" s="95">
        <f>IF(AND(MOD(AG$2-1,'Fixed Inputs'!$F93)=0,AG$2-1&gt;0,AG$2&lt;'Fixed Inputs'!$F$5),1,0)</f>
        <v>0</v>
      </c>
      <c r="AH28" s="95">
        <f>IF(AND(MOD(AH$2-1,'Fixed Inputs'!$F93)=0,AH$2-1&gt;0,AH$2&lt;'Fixed Inputs'!$F$5),1,0)</f>
        <v>0</v>
      </c>
      <c r="AI28" s="95">
        <f>IF(AND(MOD(AI$2-1,'Fixed Inputs'!$F93)=0,AI$2-1&gt;0,AI$2&lt;'Fixed Inputs'!$F$5),1,0)</f>
        <v>0</v>
      </c>
      <c r="AJ28" s="95">
        <f>IF(AND(MOD(AJ$2-1,'Fixed Inputs'!$F93)=0,AJ$2-1&gt;0,AJ$2&lt;'Fixed Inputs'!$F$5),1,0)</f>
        <v>0</v>
      </c>
      <c r="AK28" s="95">
        <f>IF(AND(MOD(AK$2-1,'Fixed Inputs'!$F93)=0,AK$2-1&gt;0,AK$2&lt;'Fixed Inputs'!$F$5),1,0)</f>
        <v>0</v>
      </c>
      <c r="AL28" s="95">
        <f>IF(AND(MOD(AL$2-1,'Fixed Inputs'!$F93)=0,AL$2-1&gt;0,AL$2&lt;'Fixed Inputs'!$F$5),1,0)</f>
        <v>0</v>
      </c>
      <c r="AM28" s="95">
        <f>IF(AND(MOD(AM$2-1,'Fixed Inputs'!$F93)=0,AM$2-1&gt;0,AM$2&lt;'Fixed Inputs'!$F$5),1,0)</f>
        <v>0</v>
      </c>
    </row>
    <row r="29" spans="1:39" outlineLevel="1">
      <c r="A29" s="91"/>
      <c r="B29" s="91"/>
      <c r="C29" s="91"/>
      <c r="D29" s="91"/>
      <c r="E29" s="30"/>
      <c r="F29" s="7"/>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row>
    <row r="30" spans="1:39" outlineLevel="1">
      <c r="A30" s="91"/>
      <c r="B30" s="91"/>
      <c r="C30" s="2" t="s">
        <v>160</v>
      </c>
      <c r="D30" s="91"/>
      <c r="E30" s="30"/>
      <c r="F30" s="7"/>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row>
    <row r="31" spans="1:39" outlineLevel="1">
      <c r="A31" s="91"/>
      <c r="B31" s="91"/>
      <c r="C31" s="91" t="s">
        <v>95</v>
      </c>
      <c r="D31" s="91"/>
      <c r="E31" s="30"/>
      <c r="F31" s="7"/>
      <c r="G31" s="7" t="s">
        <v>71</v>
      </c>
      <c r="I31" s="95">
        <f>I25*I$6*_xlfn.XLOOKUP(I$3,'Variable Inputs'!$I$3:$AM$3,'Variable Inputs'!$I70:$AM70)*'Fixed Inputs'!$F98</f>
        <v>0</v>
      </c>
      <c r="J31" s="95">
        <f>J25*J$6*_xlfn.XLOOKUP(J$3,'Variable Inputs'!$I$3:$AM$3,'Variable Inputs'!$I70:$AM70)*'Fixed Inputs'!$F98</f>
        <v>0</v>
      </c>
      <c r="K31" s="95">
        <f>K25*K$6*_xlfn.XLOOKUP(K$3,'Variable Inputs'!$I$3:$AM$3,'Variable Inputs'!$I70:$AM70)*'Fixed Inputs'!$F98</f>
        <v>0</v>
      </c>
      <c r="L31" s="95">
        <f>L25*L$6*_xlfn.XLOOKUP(L$3,'Variable Inputs'!$I$3:$AM$3,'Variable Inputs'!$I70:$AM70)*'Fixed Inputs'!$F98</f>
        <v>0</v>
      </c>
      <c r="M31" s="95">
        <f>M25*M$6*_xlfn.XLOOKUP(M$3,'Variable Inputs'!$I$3:$AM$3,'Variable Inputs'!$I70:$AM70)*'Fixed Inputs'!$F98</f>
        <v>0</v>
      </c>
      <c r="N31" s="95">
        <f>N25*N$6*_xlfn.XLOOKUP(N$3,'Variable Inputs'!$I$3:$AM$3,'Variable Inputs'!$I70:$AM70)*'Fixed Inputs'!$F98</f>
        <v>0</v>
      </c>
      <c r="O31" s="95">
        <f>O25*O$6*_xlfn.XLOOKUP(O$3,'Variable Inputs'!$I$3:$AM$3,'Variable Inputs'!$I70:$AM70)*'Fixed Inputs'!$F98</f>
        <v>0</v>
      </c>
      <c r="P31" s="95">
        <f>P25*P$6*_xlfn.XLOOKUP(P$3,'Variable Inputs'!$I$3:$AM$3,'Variable Inputs'!$I70:$AM70)*'Fixed Inputs'!$F98</f>
        <v>0</v>
      </c>
      <c r="Q31" s="95">
        <f>Q25*Q$6*_xlfn.XLOOKUP(Q$3,'Variable Inputs'!$I$3:$AM$3,'Variable Inputs'!$I70:$AM70)*'Fixed Inputs'!$F98</f>
        <v>0</v>
      </c>
      <c r="R31" s="95">
        <f>R25*R$6*_xlfn.XLOOKUP(R$3,'Variable Inputs'!$I$3:$AM$3,'Variable Inputs'!$I70:$AM70)*'Fixed Inputs'!$F98</f>
        <v>0</v>
      </c>
      <c r="S31" s="95">
        <f>S25*S$6*_xlfn.XLOOKUP(S$3,'Variable Inputs'!$I$3:$AM$3,'Variable Inputs'!$I70:$AM70)*'Fixed Inputs'!$F98</f>
        <v>0</v>
      </c>
      <c r="T31" s="95">
        <f>T25*T$6*_xlfn.XLOOKUP(T$3,'Variable Inputs'!$I$3:$AM$3,'Variable Inputs'!$I70:$AM70)*'Fixed Inputs'!$F98</f>
        <v>0</v>
      </c>
      <c r="U31" s="95">
        <f>U25*U$6*_xlfn.XLOOKUP(U$3,'Variable Inputs'!$I$3:$AM$3,'Variable Inputs'!$I70:$AM70)*'Fixed Inputs'!$F98</f>
        <v>0</v>
      </c>
      <c r="V31" s="95">
        <f>V25*V$6*_xlfn.XLOOKUP(V$3,'Variable Inputs'!$I$3:$AM$3,'Variable Inputs'!$I70:$AM70)*'Fixed Inputs'!$F98</f>
        <v>0</v>
      </c>
      <c r="W31" s="95">
        <f>W25*W$6*_xlfn.XLOOKUP(W$3,'Variable Inputs'!$I$3:$AM$3,'Variable Inputs'!$I70:$AM70)*'Fixed Inputs'!$F98</f>
        <v>0</v>
      </c>
      <c r="X31" s="95">
        <f>X25*X$6*_xlfn.XLOOKUP(X$3,'Variable Inputs'!$I$3:$AM$3,'Variable Inputs'!$I70:$AM70)*'Fixed Inputs'!$F98</f>
        <v>0</v>
      </c>
      <c r="Y31" s="95">
        <f>Y25*Y$6*_xlfn.XLOOKUP(Y$3,'Variable Inputs'!$I$3:$AM$3,'Variable Inputs'!$I70:$AM70)*'Fixed Inputs'!$F98</f>
        <v>0</v>
      </c>
      <c r="Z31" s="95">
        <f>Z25*Z$6*_xlfn.XLOOKUP(Z$3,'Variable Inputs'!$I$3:$AM$3,'Variable Inputs'!$I70:$AM70)*'Fixed Inputs'!$F98</f>
        <v>0</v>
      </c>
      <c r="AA31" s="95">
        <f>AA25*AA$6*_xlfn.XLOOKUP(AA$3,'Variable Inputs'!$I$3:$AM$3,'Variable Inputs'!$I70:$AM70)*'Fixed Inputs'!$F98</f>
        <v>0</v>
      </c>
      <c r="AB31" s="95">
        <f>AB25*AB$6*_xlfn.XLOOKUP(AB$3,'Variable Inputs'!$I$3:$AM$3,'Variable Inputs'!$I70:$AM70)*'Fixed Inputs'!$F98</f>
        <v>0</v>
      </c>
      <c r="AC31" s="95">
        <f>AC25*AC$6*_xlfn.XLOOKUP(AC$3,'Variable Inputs'!$I$3:$AM$3,'Variable Inputs'!$I70:$AM70)*'Fixed Inputs'!$F98</f>
        <v>0</v>
      </c>
      <c r="AD31" s="95">
        <f>AD25*AD$6*_xlfn.XLOOKUP(AD$3,'Variable Inputs'!$I$3:$AM$3,'Variable Inputs'!$I70:$AM70)*'Fixed Inputs'!$F98</f>
        <v>0</v>
      </c>
      <c r="AE31" s="95">
        <f>AE25*AE$6*_xlfn.XLOOKUP(AE$3,'Variable Inputs'!$I$3:$AM$3,'Variable Inputs'!$I70:$AM70)*'Fixed Inputs'!$F98</f>
        <v>0</v>
      </c>
      <c r="AF31" s="95">
        <f>AF25*AF$6*_xlfn.XLOOKUP(AF$3,'Variable Inputs'!$I$3:$AM$3,'Variable Inputs'!$I70:$AM70)*'Fixed Inputs'!$F98</f>
        <v>0</v>
      </c>
      <c r="AG31" s="95">
        <f>AG25*AG$6*_xlfn.XLOOKUP(AG$3,'Variable Inputs'!$I$3:$AM$3,'Variable Inputs'!$I70:$AM70)*'Fixed Inputs'!$F98</f>
        <v>0</v>
      </c>
      <c r="AH31" s="95">
        <f>AH25*AH$6*_xlfn.XLOOKUP(AH$3,'Variable Inputs'!$I$3:$AM$3,'Variable Inputs'!$I70:$AM70)*'Fixed Inputs'!$F98</f>
        <v>0</v>
      </c>
      <c r="AI31" s="95">
        <f>AI25*AI$6*_xlfn.XLOOKUP(AI$3,'Variable Inputs'!$I$3:$AM$3,'Variable Inputs'!$I70:$AM70)*'Fixed Inputs'!$F98</f>
        <v>0</v>
      </c>
      <c r="AJ31" s="95">
        <f>AJ25*AJ$6*_xlfn.XLOOKUP(AJ$3,'Variable Inputs'!$I$3:$AM$3,'Variable Inputs'!$I70:$AM70)*'Fixed Inputs'!$F98</f>
        <v>0</v>
      </c>
      <c r="AK31" s="95">
        <f>AK25*AK$6*_xlfn.XLOOKUP(AK$3,'Variable Inputs'!$I$3:$AM$3,'Variable Inputs'!$I70:$AM70)*'Fixed Inputs'!$F98</f>
        <v>0</v>
      </c>
      <c r="AL31" s="95">
        <f>AL25*AL$6*_xlfn.XLOOKUP(AL$3,'Variable Inputs'!$I$3:$AM$3,'Variable Inputs'!$I70:$AM70)*'Fixed Inputs'!$F98</f>
        <v>0</v>
      </c>
      <c r="AM31" s="95">
        <f>AM25*AM$6*_xlfn.XLOOKUP(AM$3,'Variable Inputs'!$I$3:$AM$3,'Variable Inputs'!$I70:$AM70)*'Fixed Inputs'!$F98</f>
        <v>0</v>
      </c>
    </row>
    <row r="32" spans="1:39" outlineLevel="1">
      <c r="A32" s="91"/>
      <c r="B32" s="91"/>
      <c r="C32" s="91" t="s">
        <v>169</v>
      </c>
      <c r="D32" s="91"/>
      <c r="E32" s="30"/>
      <c r="F32" s="7"/>
      <c r="G32" s="7" t="s">
        <v>71</v>
      </c>
      <c r="I32" s="95">
        <f>I26*I$6*_xlfn.XLOOKUP(I$3,'Variable Inputs'!$I$3:$AM$3,'Variable Inputs'!$I71:$AM71)*'Fixed Inputs'!$F99</f>
        <v>0</v>
      </c>
      <c r="J32" s="95">
        <f>J26*J$6*_xlfn.XLOOKUP(J$3,'Variable Inputs'!$I$3:$AM$3,'Variable Inputs'!$I71:$AM71)*'Fixed Inputs'!$F99</f>
        <v>0</v>
      </c>
      <c r="K32" s="95">
        <f>K26*K$6*_xlfn.XLOOKUP(K$3,'Variable Inputs'!$I$3:$AM$3,'Variable Inputs'!$I71:$AM71)*'Fixed Inputs'!$F99</f>
        <v>0</v>
      </c>
      <c r="L32" s="95">
        <f>L26*L$6*_xlfn.XLOOKUP(L$3,'Variable Inputs'!$I$3:$AM$3,'Variable Inputs'!$I71:$AM71)*'Fixed Inputs'!$F99</f>
        <v>0</v>
      </c>
      <c r="M32" s="95">
        <f>M26*M$6*_xlfn.XLOOKUP(M$3,'Variable Inputs'!$I$3:$AM$3,'Variable Inputs'!$I71:$AM71)*'Fixed Inputs'!$F99</f>
        <v>0</v>
      </c>
      <c r="N32" s="95">
        <f>N26*N$6*_xlfn.XLOOKUP(N$3,'Variable Inputs'!$I$3:$AM$3,'Variable Inputs'!$I71:$AM71)*'Fixed Inputs'!$F99</f>
        <v>0</v>
      </c>
      <c r="O32" s="95">
        <f>O26*O$6*_xlfn.XLOOKUP(O$3,'Variable Inputs'!$I$3:$AM$3,'Variable Inputs'!$I71:$AM71)*'Fixed Inputs'!$F99</f>
        <v>0</v>
      </c>
      <c r="P32" s="95">
        <f>P26*P$6*_xlfn.XLOOKUP(P$3,'Variable Inputs'!$I$3:$AM$3,'Variable Inputs'!$I71:$AM71)*'Fixed Inputs'!$F99</f>
        <v>0</v>
      </c>
      <c r="Q32" s="95">
        <f>Q26*Q$6*_xlfn.XLOOKUP(Q$3,'Variable Inputs'!$I$3:$AM$3,'Variable Inputs'!$I71:$AM71)*'Fixed Inputs'!$F99</f>
        <v>0</v>
      </c>
      <c r="R32" s="95">
        <f>R26*R$6*_xlfn.XLOOKUP(R$3,'Variable Inputs'!$I$3:$AM$3,'Variable Inputs'!$I71:$AM71)*'Fixed Inputs'!$F99</f>
        <v>0</v>
      </c>
      <c r="S32" s="95">
        <f>S26*S$6*_xlfn.XLOOKUP(S$3,'Variable Inputs'!$I$3:$AM$3,'Variable Inputs'!$I71:$AM71)*'Fixed Inputs'!$F99</f>
        <v>0</v>
      </c>
      <c r="T32" s="95">
        <f>T26*T$6*_xlfn.XLOOKUP(T$3,'Variable Inputs'!$I$3:$AM$3,'Variable Inputs'!$I71:$AM71)*'Fixed Inputs'!$F99</f>
        <v>170000</v>
      </c>
      <c r="U32" s="95">
        <f>U26*U$6*_xlfn.XLOOKUP(U$3,'Variable Inputs'!$I$3:$AM$3,'Variable Inputs'!$I71:$AM71)*'Fixed Inputs'!$F99</f>
        <v>0</v>
      </c>
      <c r="V32" s="95">
        <f>V26*V$6*_xlfn.XLOOKUP(V$3,'Variable Inputs'!$I$3:$AM$3,'Variable Inputs'!$I71:$AM71)*'Fixed Inputs'!$F99</f>
        <v>0</v>
      </c>
      <c r="W32" s="95">
        <f>W26*W$6*_xlfn.XLOOKUP(W$3,'Variable Inputs'!$I$3:$AM$3,'Variable Inputs'!$I71:$AM71)*'Fixed Inputs'!$F99</f>
        <v>0</v>
      </c>
      <c r="X32" s="95">
        <f>X26*X$6*_xlfn.XLOOKUP(X$3,'Variable Inputs'!$I$3:$AM$3,'Variable Inputs'!$I71:$AM71)*'Fixed Inputs'!$F99</f>
        <v>0</v>
      </c>
      <c r="Y32" s="95">
        <f>Y26*Y$6*_xlfn.XLOOKUP(Y$3,'Variable Inputs'!$I$3:$AM$3,'Variable Inputs'!$I71:$AM71)*'Fixed Inputs'!$F99</f>
        <v>0</v>
      </c>
      <c r="Z32" s="95">
        <f>Z26*Z$6*_xlfn.XLOOKUP(Z$3,'Variable Inputs'!$I$3:$AM$3,'Variable Inputs'!$I71:$AM71)*'Fixed Inputs'!$F99</f>
        <v>0</v>
      </c>
      <c r="AA32" s="95">
        <f>AA26*AA$6*_xlfn.XLOOKUP(AA$3,'Variable Inputs'!$I$3:$AM$3,'Variable Inputs'!$I71:$AM71)*'Fixed Inputs'!$F99</f>
        <v>0</v>
      </c>
      <c r="AB32" s="95">
        <f>AB26*AB$6*_xlfn.XLOOKUP(AB$3,'Variable Inputs'!$I$3:$AM$3,'Variable Inputs'!$I71:$AM71)*'Fixed Inputs'!$F99</f>
        <v>0</v>
      </c>
      <c r="AC32" s="95">
        <f>AC26*AC$6*_xlfn.XLOOKUP(AC$3,'Variable Inputs'!$I$3:$AM$3,'Variable Inputs'!$I71:$AM71)*'Fixed Inputs'!$F99</f>
        <v>0</v>
      </c>
      <c r="AD32" s="95">
        <f>AD26*AD$6*_xlfn.XLOOKUP(AD$3,'Variable Inputs'!$I$3:$AM$3,'Variable Inputs'!$I71:$AM71)*'Fixed Inputs'!$F99</f>
        <v>0</v>
      </c>
      <c r="AE32" s="95">
        <f>AE26*AE$6*_xlfn.XLOOKUP(AE$3,'Variable Inputs'!$I$3:$AM$3,'Variable Inputs'!$I71:$AM71)*'Fixed Inputs'!$F99</f>
        <v>0</v>
      </c>
      <c r="AF32" s="95">
        <f>AF26*AF$6*_xlfn.XLOOKUP(AF$3,'Variable Inputs'!$I$3:$AM$3,'Variable Inputs'!$I71:$AM71)*'Fixed Inputs'!$F99</f>
        <v>0</v>
      </c>
      <c r="AG32" s="95">
        <f>AG26*AG$6*_xlfn.XLOOKUP(AG$3,'Variable Inputs'!$I$3:$AM$3,'Variable Inputs'!$I71:$AM71)*'Fixed Inputs'!$F99</f>
        <v>0</v>
      </c>
      <c r="AH32" s="95">
        <f>AH26*AH$6*_xlfn.XLOOKUP(AH$3,'Variable Inputs'!$I$3:$AM$3,'Variable Inputs'!$I71:$AM71)*'Fixed Inputs'!$F99</f>
        <v>0</v>
      </c>
      <c r="AI32" s="95">
        <f>AI26*AI$6*_xlfn.XLOOKUP(AI$3,'Variable Inputs'!$I$3:$AM$3,'Variable Inputs'!$I71:$AM71)*'Fixed Inputs'!$F99</f>
        <v>0</v>
      </c>
      <c r="AJ32" s="95">
        <f>AJ26*AJ$6*_xlfn.XLOOKUP(AJ$3,'Variable Inputs'!$I$3:$AM$3,'Variable Inputs'!$I71:$AM71)*'Fixed Inputs'!$F99</f>
        <v>0</v>
      </c>
      <c r="AK32" s="95">
        <f>AK26*AK$6*_xlfn.XLOOKUP(AK$3,'Variable Inputs'!$I$3:$AM$3,'Variable Inputs'!$I71:$AM71)*'Fixed Inputs'!$F99</f>
        <v>0</v>
      </c>
      <c r="AL32" s="95">
        <f>AL26*AL$6*_xlfn.XLOOKUP(AL$3,'Variable Inputs'!$I$3:$AM$3,'Variable Inputs'!$I71:$AM71)*'Fixed Inputs'!$F99</f>
        <v>0</v>
      </c>
      <c r="AM32" s="95">
        <f>AM26*AM$6*_xlfn.XLOOKUP(AM$3,'Variable Inputs'!$I$3:$AM$3,'Variable Inputs'!$I71:$AM71)*'Fixed Inputs'!$F99</f>
        <v>0</v>
      </c>
    </row>
    <row r="33" spans="1:39" outlineLevel="1">
      <c r="A33" s="91"/>
      <c r="B33" s="91"/>
      <c r="C33" s="91" t="s">
        <v>97</v>
      </c>
      <c r="D33" s="91"/>
      <c r="E33" s="30"/>
      <c r="F33" s="7"/>
      <c r="G33" s="7" t="s">
        <v>71</v>
      </c>
      <c r="I33" s="95">
        <f>I27*I$6*_xlfn.XLOOKUP(I$3,'Variable Inputs'!$I$3:$AM$3,'Variable Inputs'!$I72:$AM72)*'Fixed Inputs'!$F100</f>
        <v>0</v>
      </c>
      <c r="J33" s="95">
        <f>J27*J$6*_xlfn.XLOOKUP(J$3,'Variable Inputs'!$I$3:$AM$3,'Variable Inputs'!$I72:$AM72)*'Fixed Inputs'!$F100</f>
        <v>0</v>
      </c>
      <c r="K33" s="95">
        <f>K27*K$6*_xlfn.XLOOKUP(K$3,'Variable Inputs'!$I$3:$AM$3,'Variable Inputs'!$I72:$AM72)*'Fixed Inputs'!$F100</f>
        <v>0</v>
      </c>
      <c r="L33" s="95">
        <f>L27*L$6*_xlfn.XLOOKUP(L$3,'Variable Inputs'!$I$3:$AM$3,'Variable Inputs'!$I72:$AM72)*'Fixed Inputs'!$F100</f>
        <v>0</v>
      </c>
      <c r="M33" s="95">
        <f>M27*M$6*_xlfn.XLOOKUP(M$3,'Variable Inputs'!$I$3:$AM$3,'Variable Inputs'!$I72:$AM72)*'Fixed Inputs'!$F100</f>
        <v>0</v>
      </c>
      <c r="N33" s="95">
        <f>N27*N$6*_xlfn.XLOOKUP(N$3,'Variable Inputs'!$I$3:$AM$3,'Variable Inputs'!$I72:$AM72)*'Fixed Inputs'!$F100</f>
        <v>0</v>
      </c>
      <c r="O33" s="95">
        <f>O27*O$6*_xlfn.XLOOKUP(O$3,'Variable Inputs'!$I$3:$AM$3,'Variable Inputs'!$I72:$AM72)*'Fixed Inputs'!$F100</f>
        <v>0</v>
      </c>
      <c r="P33" s="95">
        <f>P27*P$6*_xlfn.XLOOKUP(P$3,'Variable Inputs'!$I$3:$AM$3,'Variable Inputs'!$I72:$AM72)*'Fixed Inputs'!$F100</f>
        <v>0</v>
      </c>
      <c r="Q33" s="95">
        <f>Q27*Q$6*_xlfn.XLOOKUP(Q$3,'Variable Inputs'!$I$3:$AM$3,'Variable Inputs'!$I72:$AM72)*'Fixed Inputs'!$F100</f>
        <v>0</v>
      </c>
      <c r="R33" s="95">
        <f>R27*R$6*_xlfn.XLOOKUP(R$3,'Variable Inputs'!$I$3:$AM$3,'Variable Inputs'!$I72:$AM72)*'Fixed Inputs'!$F100</f>
        <v>0</v>
      </c>
      <c r="S33" s="95">
        <f>S27*S$6*_xlfn.XLOOKUP(S$3,'Variable Inputs'!$I$3:$AM$3,'Variable Inputs'!$I72:$AM72)*'Fixed Inputs'!$F100</f>
        <v>0</v>
      </c>
      <c r="T33" s="95">
        <f>T27*T$6*_xlfn.XLOOKUP(T$3,'Variable Inputs'!$I$3:$AM$3,'Variable Inputs'!$I72:$AM72)*'Fixed Inputs'!$F100</f>
        <v>16000</v>
      </c>
      <c r="U33" s="95">
        <f>U27*U$6*_xlfn.XLOOKUP(U$3,'Variable Inputs'!$I$3:$AM$3,'Variable Inputs'!$I72:$AM72)*'Fixed Inputs'!$F100</f>
        <v>0</v>
      </c>
      <c r="V33" s="95">
        <f>V27*V$6*_xlfn.XLOOKUP(V$3,'Variable Inputs'!$I$3:$AM$3,'Variable Inputs'!$I72:$AM72)*'Fixed Inputs'!$F100</f>
        <v>0</v>
      </c>
      <c r="W33" s="95">
        <f>W27*W$6*_xlfn.XLOOKUP(W$3,'Variable Inputs'!$I$3:$AM$3,'Variable Inputs'!$I72:$AM72)*'Fixed Inputs'!$F100</f>
        <v>0</v>
      </c>
      <c r="X33" s="95">
        <f>X27*X$6*_xlfn.XLOOKUP(X$3,'Variable Inputs'!$I$3:$AM$3,'Variable Inputs'!$I72:$AM72)*'Fixed Inputs'!$F100</f>
        <v>0</v>
      </c>
      <c r="Y33" s="95">
        <f>Y27*Y$6*_xlfn.XLOOKUP(Y$3,'Variable Inputs'!$I$3:$AM$3,'Variable Inputs'!$I72:$AM72)*'Fixed Inputs'!$F100</f>
        <v>0</v>
      </c>
      <c r="Z33" s="95">
        <f>Z27*Z$6*_xlfn.XLOOKUP(Z$3,'Variable Inputs'!$I$3:$AM$3,'Variable Inputs'!$I72:$AM72)*'Fixed Inputs'!$F100</f>
        <v>0</v>
      </c>
      <c r="AA33" s="95">
        <f>AA27*AA$6*_xlfn.XLOOKUP(AA$3,'Variable Inputs'!$I$3:$AM$3,'Variable Inputs'!$I72:$AM72)*'Fixed Inputs'!$F100</f>
        <v>0</v>
      </c>
      <c r="AB33" s="95">
        <f>AB27*AB$6*_xlfn.XLOOKUP(AB$3,'Variable Inputs'!$I$3:$AM$3,'Variable Inputs'!$I72:$AM72)*'Fixed Inputs'!$F100</f>
        <v>0</v>
      </c>
      <c r="AC33" s="95">
        <f>AC27*AC$6*_xlfn.XLOOKUP(AC$3,'Variable Inputs'!$I$3:$AM$3,'Variable Inputs'!$I72:$AM72)*'Fixed Inputs'!$F100</f>
        <v>0</v>
      </c>
      <c r="AD33" s="95">
        <f>AD27*AD$6*_xlfn.XLOOKUP(AD$3,'Variable Inputs'!$I$3:$AM$3,'Variable Inputs'!$I72:$AM72)*'Fixed Inputs'!$F100</f>
        <v>0</v>
      </c>
      <c r="AE33" s="95">
        <f>AE27*AE$6*_xlfn.XLOOKUP(AE$3,'Variable Inputs'!$I$3:$AM$3,'Variable Inputs'!$I72:$AM72)*'Fixed Inputs'!$F100</f>
        <v>0</v>
      </c>
      <c r="AF33" s="95">
        <f>AF27*AF$6*_xlfn.XLOOKUP(AF$3,'Variable Inputs'!$I$3:$AM$3,'Variable Inputs'!$I72:$AM72)*'Fixed Inputs'!$F100</f>
        <v>0</v>
      </c>
      <c r="AG33" s="95">
        <f>AG27*AG$6*_xlfn.XLOOKUP(AG$3,'Variable Inputs'!$I$3:$AM$3,'Variable Inputs'!$I72:$AM72)*'Fixed Inputs'!$F100</f>
        <v>0</v>
      </c>
      <c r="AH33" s="95">
        <f>AH27*AH$6*_xlfn.XLOOKUP(AH$3,'Variable Inputs'!$I$3:$AM$3,'Variable Inputs'!$I72:$AM72)*'Fixed Inputs'!$F100</f>
        <v>0</v>
      </c>
      <c r="AI33" s="95">
        <f>AI27*AI$6*_xlfn.XLOOKUP(AI$3,'Variable Inputs'!$I$3:$AM$3,'Variable Inputs'!$I72:$AM72)*'Fixed Inputs'!$F100</f>
        <v>0</v>
      </c>
      <c r="AJ33" s="95">
        <f>AJ27*AJ$6*_xlfn.XLOOKUP(AJ$3,'Variable Inputs'!$I$3:$AM$3,'Variable Inputs'!$I72:$AM72)*'Fixed Inputs'!$F100</f>
        <v>0</v>
      </c>
      <c r="AK33" s="95">
        <f>AK27*AK$6*_xlfn.XLOOKUP(AK$3,'Variable Inputs'!$I$3:$AM$3,'Variable Inputs'!$I72:$AM72)*'Fixed Inputs'!$F100</f>
        <v>0</v>
      </c>
      <c r="AL33" s="95">
        <f>AL27*AL$6*_xlfn.XLOOKUP(AL$3,'Variable Inputs'!$I$3:$AM$3,'Variable Inputs'!$I72:$AM72)*'Fixed Inputs'!$F100</f>
        <v>0</v>
      </c>
      <c r="AM33" s="95">
        <f>AM27*AM$6*_xlfn.XLOOKUP(AM$3,'Variable Inputs'!$I$3:$AM$3,'Variable Inputs'!$I72:$AM72)*'Fixed Inputs'!$F100</f>
        <v>0</v>
      </c>
    </row>
    <row r="34" spans="1:39" outlineLevel="1">
      <c r="A34" s="91"/>
      <c r="B34" s="91"/>
      <c r="C34" s="91" t="s">
        <v>170</v>
      </c>
      <c r="D34" s="91"/>
      <c r="E34" s="30"/>
      <c r="F34" s="7"/>
      <c r="G34" s="7" t="s">
        <v>71</v>
      </c>
      <c r="I34" s="95">
        <f>I28*I$6*_xlfn.XLOOKUP(I$3,'Variable Inputs'!$I$3:$AM$3,'Variable Inputs'!$I73:$AM73)*'Fixed Inputs'!$F101</f>
        <v>0</v>
      </c>
      <c r="J34" s="95">
        <f>J28*J$6*_xlfn.XLOOKUP(J$3,'Variable Inputs'!$I$3:$AM$3,'Variable Inputs'!$I73:$AM73)*'Fixed Inputs'!$F101</f>
        <v>0</v>
      </c>
      <c r="K34" s="95">
        <f>K28*K$6*_xlfn.XLOOKUP(K$3,'Variable Inputs'!$I$3:$AM$3,'Variable Inputs'!$I73:$AM73)*'Fixed Inputs'!$F101</f>
        <v>0</v>
      </c>
      <c r="L34" s="95">
        <f>L28*L$6*_xlfn.XLOOKUP(L$3,'Variable Inputs'!$I$3:$AM$3,'Variable Inputs'!$I73:$AM73)*'Fixed Inputs'!$F101</f>
        <v>0</v>
      </c>
      <c r="M34" s="95">
        <f>M28*M$6*_xlfn.XLOOKUP(M$3,'Variable Inputs'!$I$3:$AM$3,'Variable Inputs'!$I73:$AM73)*'Fixed Inputs'!$F101</f>
        <v>0</v>
      </c>
      <c r="N34" s="95">
        <f>N28*N$6*_xlfn.XLOOKUP(N$3,'Variable Inputs'!$I$3:$AM$3,'Variable Inputs'!$I73:$AM73)*'Fixed Inputs'!$F101</f>
        <v>0</v>
      </c>
      <c r="O34" s="95">
        <f>O28*O$6*_xlfn.XLOOKUP(O$3,'Variable Inputs'!$I$3:$AM$3,'Variable Inputs'!$I73:$AM73)*'Fixed Inputs'!$F101</f>
        <v>75000</v>
      </c>
      <c r="P34" s="95">
        <f>P28*P$6*_xlfn.XLOOKUP(P$3,'Variable Inputs'!$I$3:$AM$3,'Variable Inputs'!$I73:$AM73)*'Fixed Inputs'!$F101</f>
        <v>0</v>
      </c>
      <c r="Q34" s="95">
        <f>Q28*Q$6*_xlfn.XLOOKUP(Q$3,'Variable Inputs'!$I$3:$AM$3,'Variable Inputs'!$I73:$AM73)*'Fixed Inputs'!$F101</f>
        <v>0</v>
      </c>
      <c r="R34" s="95">
        <f>R28*R$6*_xlfn.XLOOKUP(R$3,'Variable Inputs'!$I$3:$AM$3,'Variable Inputs'!$I73:$AM73)*'Fixed Inputs'!$F101</f>
        <v>0</v>
      </c>
      <c r="S34" s="95">
        <f>S28*S$6*_xlfn.XLOOKUP(S$3,'Variable Inputs'!$I$3:$AM$3,'Variable Inputs'!$I73:$AM73)*'Fixed Inputs'!$F101</f>
        <v>0</v>
      </c>
      <c r="T34" s="95">
        <f>T28*T$6*_xlfn.XLOOKUP(T$3,'Variable Inputs'!$I$3:$AM$3,'Variable Inputs'!$I73:$AM73)*'Fixed Inputs'!$F101</f>
        <v>75000</v>
      </c>
      <c r="U34" s="95">
        <f>U28*U$6*_xlfn.XLOOKUP(U$3,'Variable Inputs'!$I$3:$AM$3,'Variable Inputs'!$I73:$AM73)*'Fixed Inputs'!$F101</f>
        <v>0</v>
      </c>
      <c r="V34" s="95">
        <f>V28*V$6*_xlfn.XLOOKUP(V$3,'Variable Inputs'!$I$3:$AM$3,'Variable Inputs'!$I73:$AM73)*'Fixed Inputs'!$F101</f>
        <v>0</v>
      </c>
      <c r="W34" s="95">
        <f>W28*W$6*_xlfn.XLOOKUP(W$3,'Variable Inputs'!$I$3:$AM$3,'Variable Inputs'!$I73:$AM73)*'Fixed Inputs'!$F101</f>
        <v>0</v>
      </c>
      <c r="X34" s="95">
        <f>X28*X$6*_xlfn.XLOOKUP(X$3,'Variable Inputs'!$I$3:$AM$3,'Variable Inputs'!$I73:$AM73)*'Fixed Inputs'!$F101</f>
        <v>0</v>
      </c>
      <c r="Y34" s="95">
        <f>Y28*Y$6*_xlfn.XLOOKUP(Y$3,'Variable Inputs'!$I$3:$AM$3,'Variable Inputs'!$I73:$AM73)*'Fixed Inputs'!$F101</f>
        <v>75000</v>
      </c>
      <c r="Z34" s="95">
        <f>Z28*Z$6*_xlfn.XLOOKUP(Z$3,'Variable Inputs'!$I$3:$AM$3,'Variable Inputs'!$I73:$AM73)*'Fixed Inputs'!$F101</f>
        <v>0</v>
      </c>
      <c r="AA34" s="95">
        <f>AA28*AA$6*_xlfn.XLOOKUP(AA$3,'Variable Inputs'!$I$3:$AM$3,'Variable Inputs'!$I73:$AM73)*'Fixed Inputs'!$F101</f>
        <v>0</v>
      </c>
      <c r="AB34" s="95">
        <f>AB28*AB$6*_xlfn.XLOOKUP(AB$3,'Variable Inputs'!$I$3:$AM$3,'Variable Inputs'!$I73:$AM73)*'Fixed Inputs'!$F101</f>
        <v>0</v>
      </c>
      <c r="AC34" s="95">
        <f>AC28*AC$6*_xlfn.XLOOKUP(AC$3,'Variable Inputs'!$I$3:$AM$3,'Variable Inputs'!$I73:$AM73)*'Fixed Inputs'!$F101</f>
        <v>0</v>
      </c>
      <c r="AD34" s="95">
        <f>AD28*AD$6*_xlfn.XLOOKUP(AD$3,'Variable Inputs'!$I$3:$AM$3,'Variable Inputs'!$I73:$AM73)*'Fixed Inputs'!$F101</f>
        <v>0</v>
      </c>
      <c r="AE34" s="95">
        <f>AE28*AE$6*_xlfn.XLOOKUP(AE$3,'Variable Inputs'!$I$3:$AM$3,'Variable Inputs'!$I73:$AM73)*'Fixed Inputs'!$F101</f>
        <v>0</v>
      </c>
      <c r="AF34" s="95">
        <f>AF28*AF$6*_xlfn.XLOOKUP(AF$3,'Variable Inputs'!$I$3:$AM$3,'Variable Inputs'!$I73:$AM73)*'Fixed Inputs'!$F101</f>
        <v>0</v>
      </c>
      <c r="AG34" s="95">
        <f>AG28*AG$6*_xlfn.XLOOKUP(AG$3,'Variable Inputs'!$I$3:$AM$3,'Variable Inputs'!$I73:$AM73)*'Fixed Inputs'!$F101</f>
        <v>0</v>
      </c>
      <c r="AH34" s="95">
        <f>AH28*AH$6*_xlfn.XLOOKUP(AH$3,'Variable Inputs'!$I$3:$AM$3,'Variable Inputs'!$I73:$AM73)*'Fixed Inputs'!$F101</f>
        <v>0</v>
      </c>
      <c r="AI34" s="95">
        <f>AI28*AI$6*_xlfn.XLOOKUP(AI$3,'Variable Inputs'!$I$3:$AM$3,'Variable Inputs'!$I73:$AM73)*'Fixed Inputs'!$F101</f>
        <v>0</v>
      </c>
      <c r="AJ34" s="95">
        <f>AJ28*AJ$6*_xlfn.XLOOKUP(AJ$3,'Variable Inputs'!$I$3:$AM$3,'Variable Inputs'!$I73:$AM73)*'Fixed Inputs'!$F101</f>
        <v>0</v>
      </c>
      <c r="AK34" s="95">
        <f>AK28*AK$6*_xlfn.XLOOKUP(AK$3,'Variable Inputs'!$I$3:$AM$3,'Variable Inputs'!$I73:$AM73)*'Fixed Inputs'!$F101</f>
        <v>0</v>
      </c>
      <c r="AL34" s="95">
        <f>AL28*AL$6*_xlfn.XLOOKUP(AL$3,'Variable Inputs'!$I$3:$AM$3,'Variable Inputs'!$I73:$AM73)*'Fixed Inputs'!$F101</f>
        <v>0</v>
      </c>
      <c r="AM34" s="95">
        <f>AM28*AM$6*_xlfn.XLOOKUP(AM$3,'Variable Inputs'!$I$3:$AM$3,'Variable Inputs'!$I73:$AM73)*'Fixed Inputs'!$F101</f>
        <v>0</v>
      </c>
    </row>
    <row r="35" spans="1:39" outlineLevel="1">
      <c r="A35" s="91"/>
      <c r="B35" s="91"/>
      <c r="C35" s="91"/>
      <c r="D35" s="91"/>
      <c r="E35" s="30"/>
      <c r="F35" s="7"/>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row>
    <row r="36" spans="1:39" outlineLevel="1">
      <c r="A36" s="91"/>
      <c r="B36" s="91"/>
      <c r="C36" s="2" t="s">
        <v>230</v>
      </c>
      <c r="D36" s="91"/>
      <c r="E36" s="30"/>
      <c r="F36" s="7"/>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c r="AM36" s="95"/>
    </row>
    <row r="37" spans="1:39" outlineLevel="1">
      <c r="A37" s="91"/>
      <c r="B37" s="91"/>
      <c r="C37" s="91" t="s">
        <v>95</v>
      </c>
      <c r="D37" s="91"/>
      <c r="E37" s="30"/>
      <c r="F37" s="7"/>
      <c r="G37" s="7" t="s">
        <v>71</v>
      </c>
      <c r="I37" s="95">
        <f>'Variable Inputs'!I76*'Variable Inputs'!I70</f>
        <v>0</v>
      </c>
      <c r="J37" s="95">
        <f>'Variable Inputs'!J76*'Variable Inputs'!J70</f>
        <v>0</v>
      </c>
      <c r="K37" s="95">
        <f>'Variable Inputs'!K76*'Variable Inputs'!K70</f>
        <v>0</v>
      </c>
      <c r="L37" s="95">
        <f>'Variable Inputs'!L76*'Variable Inputs'!L70</f>
        <v>0</v>
      </c>
      <c r="M37" s="95">
        <f>'Variable Inputs'!M76*'Variable Inputs'!M70</f>
        <v>0</v>
      </c>
      <c r="N37" s="95">
        <f>'Variable Inputs'!N76*'Variable Inputs'!N70</f>
        <v>0</v>
      </c>
      <c r="O37" s="95">
        <f>'Variable Inputs'!O76*'Variable Inputs'!O70</f>
        <v>0</v>
      </c>
      <c r="P37" s="95">
        <f>'Variable Inputs'!P76*'Variable Inputs'!P70</f>
        <v>0</v>
      </c>
      <c r="Q37" s="95">
        <f>'Variable Inputs'!Q76*'Variable Inputs'!Q70</f>
        <v>0</v>
      </c>
      <c r="R37" s="95">
        <f>'Variable Inputs'!R76*'Variable Inputs'!R70</f>
        <v>0</v>
      </c>
      <c r="S37" s="95">
        <f>'Variable Inputs'!S76*'Variable Inputs'!S70</f>
        <v>0</v>
      </c>
      <c r="T37" s="95">
        <f>'Variable Inputs'!T76*'Variable Inputs'!T70</f>
        <v>0</v>
      </c>
      <c r="U37" s="95">
        <f>'Variable Inputs'!U76*'Variable Inputs'!U70</f>
        <v>0</v>
      </c>
      <c r="V37" s="95">
        <f>'Variable Inputs'!V76*'Variable Inputs'!V70</f>
        <v>0</v>
      </c>
      <c r="W37" s="95">
        <f>'Variable Inputs'!W76*'Variable Inputs'!W70</f>
        <v>0</v>
      </c>
      <c r="X37" s="95">
        <f>'Variable Inputs'!X76*'Variable Inputs'!X70</f>
        <v>0</v>
      </c>
      <c r="Y37" s="95">
        <f>'Variable Inputs'!Y76*'Variable Inputs'!Y70</f>
        <v>0</v>
      </c>
      <c r="Z37" s="95">
        <f>'Variable Inputs'!Z76*'Variable Inputs'!Z70</f>
        <v>0</v>
      </c>
      <c r="AA37" s="95">
        <f>'Variable Inputs'!AA76*'Variable Inputs'!AA70</f>
        <v>0</v>
      </c>
      <c r="AB37" s="95">
        <f>'Variable Inputs'!AB76*'Variable Inputs'!AB70</f>
        <v>0</v>
      </c>
      <c r="AC37" s="95">
        <f>'Variable Inputs'!AC76*'Variable Inputs'!AC70</f>
        <v>0</v>
      </c>
      <c r="AD37" s="95">
        <f>'Variable Inputs'!AD76*'Variable Inputs'!AD70</f>
        <v>0</v>
      </c>
      <c r="AE37" s="95">
        <f>'Variable Inputs'!AE76*'Variable Inputs'!AE70</f>
        <v>0</v>
      </c>
      <c r="AF37" s="95">
        <f>'Variable Inputs'!AF76*'Variable Inputs'!AF70</f>
        <v>0</v>
      </c>
      <c r="AG37" s="95">
        <f>'Variable Inputs'!AG76*'Variable Inputs'!AG70</f>
        <v>0</v>
      </c>
      <c r="AH37" s="95">
        <f>'Variable Inputs'!AH76*'Variable Inputs'!AH70</f>
        <v>0</v>
      </c>
      <c r="AI37" s="95">
        <f>'Variable Inputs'!AI76*'Variable Inputs'!AI70</f>
        <v>0</v>
      </c>
      <c r="AJ37" s="95">
        <f>'Variable Inputs'!AJ76*'Variable Inputs'!AJ70</f>
        <v>0</v>
      </c>
      <c r="AK37" s="95">
        <f>'Variable Inputs'!AK76*'Variable Inputs'!AK70</f>
        <v>0</v>
      </c>
      <c r="AL37" s="95">
        <f>'Variable Inputs'!AL76*'Variable Inputs'!AL70</f>
        <v>0</v>
      </c>
      <c r="AM37" s="95">
        <f>'Variable Inputs'!AM76*'Variable Inputs'!AM70</f>
        <v>0</v>
      </c>
    </row>
    <row r="38" spans="1:39" outlineLevel="1">
      <c r="A38" s="91"/>
      <c r="B38" s="91"/>
      <c r="C38" s="91" t="s">
        <v>169</v>
      </c>
      <c r="D38" s="91"/>
      <c r="E38" s="30"/>
      <c r="F38" s="7"/>
      <c r="G38" s="7" t="s">
        <v>71</v>
      </c>
      <c r="I38" s="95">
        <f>'Variable Inputs'!I77*'Variable Inputs'!I71</f>
        <v>0</v>
      </c>
      <c r="J38" s="95">
        <f>'Variable Inputs'!J77*'Variable Inputs'!J71</f>
        <v>0</v>
      </c>
      <c r="K38" s="95">
        <f>'Variable Inputs'!K77*'Variable Inputs'!K71</f>
        <v>0</v>
      </c>
      <c r="L38" s="95">
        <f>'Variable Inputs'!L77*'Variable Inputs'!L71</f>
        <v>0</v>
      </c>
      <c r="M38" s="95">
        <f>'Variable Inputs'!M77*'Variable Inputs'!M71</f>
        <v>0</v>
      </c>
      <c r="N38" s="95">
        <f>'Variable Inputs'!N77*'Variable Inputs'!N71</f>
        <v>0</v>
      </c>
      <c r="O38" s="95">
        <f>'Variable Inputs'!O77*'Variable Inputs'!O71</f>
        <v>0</v>
      </c>
      <c r="P38" s="95">
        <f>'Variable Inputs'!P77*'Variable Inputs'!P71</f>
        <v>0</v>
      </c>
      <c r="Q38" s="95">
        <f>'Variable Inputs'!Q77*'Variable Inputs'!Q71</f>
        <v>0</v>
      </c>
      <c r="R38" s="95">
        <f>'Variable Inputs'!R77*'Variable Inputs'!R71</f>
        <v>0</v>
      </c>
      <c r="S38" s="95">
        <f>'Variable Inputs'!S77*'Variable Inputs'!S71</f>
        <v>0</v>
      </c>
      <c r="T38" s="95">
        <f>'Variable Inputs'!T77*'Variable Inputs'!T71</f>
        <v>0</v>
      </c>
      <c r="U38" s="95">
        <f>'Variable Inputs'!U77*'Variable Inputs'!U71</f>
        <v>0</v>
      </c>
      <c r="V38" s="95">
        <f>'Variable Inputs'!V77*'Variable Inputs'!V71</f>
        <v>0</v>
      </c>
      <c r="W38" s="95">
        <f>'Variable Inputs'!W77*'Variable Inputs'!W71</f>
        <v>0</v>
      </c>
      <c r="X38" s="95">
        <f>'Variable Inputs'!X77*'Variable Inputs'!X71</f>
        <v>0</v>
      </c>
      <c r="Y38" s="95">
        <f>'Variable Inputs'!Y77*'Variable Inputs'!Y71</f>
        <v>0</v>
      </c>
      <c r="Z38" s="95">
        <f>'Variable Inputs'!Z77*'Variable Inputs'!Z71</f>
        <v>0</v>
      </c>
      <c r="AA38" s="95">
        <f>'Variable Inputs'!AA77*'Variable Inputs'!AA71</f>
        <v>0</v>
      </c>
      <c r="AB38" s="95">
        <f>'Variable Inputs'!AB77*'Variable Inputs'!AB71</f>
        <v>0</v>
      </c>
      <c r="AC38" s="95">
        <f>'Variable Inputs'!AC77*'Variable Inputs'!AC71</f>
        <v>0</v>
      </c>
      <c r="AD38" s="95">
        <f>'Variable Inputs'!AD77*'Variable Inputs'!AD71</f>
        <v>0</v>
      </c>
      <c r="AE38" s="95">
        <f>'Variable Inputs'!AE77*'Variable Inputs'!AE71</f>
        <v>0</v>
      </c>
      <c r="AF38" s="95">
        <f>'Variable Inputs'!AF77*'Variable Inputs'!AF71</f>
        <v>0</v>
      </c>
      <c r="AG38" s="95">
        <f>'Variable Inputs'!AG77*'Variable Inputs'!AG71</f>
        <v>0</v>
      </c>
      <c r="AH38" s="95">
        <f>'Variable Inputs'!AH77*'Variable Inputs'!AH71</f>
        <v>0</v>
      </c>
      <c r="AI38" s="95">
        <f>'Variable Inputs'!AI77*'Variable Inputs'!AI71</f>
        <v>0</v>
      </c>
      <c r="AJ38" s="95">
        <f>'Variable Inputs'!AJ77*'Variable Inputs'!AJ71</f>
        <v>0</v>
      </c>
      <c r="AK38" s="95">
        <f>'Variable Inputs'!AK77*'Variable Inputs'!AK71</f>
        <v>0</v>
      </c>
      <c r="AL38" s="95">
        <f>'Variable Inputs'!AL77*'Variable Inputs'!AL71</f>
        <v>0</v>
      </c>
      <c r="AM38" s="95">
        <f>'Variable Inputs'!AM77*'Variable Inputs'!AM71</f>
        <v>0</v>
      </c>
    </row>
    <row r="39" spans="1:39" outlineLevel="1">
      <c r="A39" s="91"/>
      <c r="B39" s="91"/>
      <c r="C39" s="91" t="s">
        <v>97</v>
      </c>
      <c r="D39" s="91"/>
      <c r="E39" s="30"/>
      <c r="F39" s="7"/>
      <c r="G39" s="7" t="s">
        <v>71</v>
      </c>
      <c r="I39" s="95">
        <f>'Variable Inputs'!I78*'Variable Inputs'!I72</f>
        <v>0</v>
      </c>
      <c r="J39" s="95">
        <f>'Variable Inputs'!J78*'Variable Inputs'!J72</f>
        <v>0</v>
      </c>
      <c r="K39" s="95">
        <f>'Variable Inputs'!K78*'Variable Inputs'!K72</f>
        <v>0</v>
      </c>
      <c r="L39" s="95">
        <f>'Variable Inputs'!L78*'Variable Inputs'!L72</f>
        <v>0</v>
      </c>
      <c r="M39" s="95">
        <f>'Variable Inputs'!M78*'Variable Inputs'!M72</f>
        <v>0</v>
      </c>
      <c r="N39" s="95">
        <f>'Variable Inputs'!N78*'Variable Inputs'!N72</f>
        <v>0</v>
      </c>
      <c r="O39" s="95">
        <f>'Variable Inputs'!O78*'Variable Inputs'!O72</f>
        <v>0</v>
      </c>
      <c r="P39" s="95">
        <f>'Variable Inputs'!P78*'Variable Inputs'!P72</f>
        <v>0</v>
      </c>
      <c r="Q39" s="95">
        <f>'Variable Inputs'!Q78*'Variable Inputs'!Q72</f>
        <v>0</v>
      </c>
      <c r="R39" s="95">
        <f>'Variable Inputs'!R78*'Variable Inputs'!R72</f>
        <v>0</v>
      </c>
      <c r="S39" s="95">
        <f>'Variable Inputs'!S78*'Variable Inputs'!S72</f>
        <v>0</v>
      </c>
      <c r="T39" s="95">
        <f>'Variable Inputs'!T78*'Variable Inputs'!T72</f>
        <v>0</v>
      </c>
      <c r="U39" s="95">
        <f>'Variable Inputs'!U78*'Variable Inputs'!U72</f>
        <v>0</v>
      </c>
      <c r="V39" s="95">
        <f>'Variable Inputs'!V78*'Variable Inputs'!V72</f>
        <v>0</v>
      </c>
      <c r="W39" s="95">
        <f>'Variable Inputs'!W78*'Variable Inputs'!W72</f>
        <v>0</v>
      </c>
      <c r="X39" s="95">
        <f>'Variable Inputs'!X78*'Variable Inputs'!X72</f>
        <v>0</v>
      </c>
      <c r="Y39" s="95">
        <f>'Variable Inputs'!Y78*'Variable Inputs'!Y72</f>
        <v>0</v>
      </c>
      <c r="Z39" s="95">
        <f>'Variable Inputs'!Z78*'Variable Inputs'!Z72</f>
        <v>0</v>
      </c>
      <c r="AA39" s="95">
        <f>'Variable Inputs'!AA78*'Variable Inputs'!AA72</f>
        <v>0</v>
      </c>
      <c r="AB39" s="95">
        <f>'Variable Inputs'!AB78*'Variable Inputs'!AB72</f>
        <v>0</v>
      </c>
      <c r="AC39" s="95">
        <f>'Variable Inputs'!AC78*'Variable Inputs'!AC72</f>
        <v>0</v>
      </c>
      <c r="AD39" s="95">
        <f>'Variable Inputs'!AD78*'Variable Inputs'!AD72</f>
        <v>0</v>
      </c>
      <c r="AE39" s="95">
        <f>'Variable Inputs'!AE78*'Variable Inputs'!AE72</f>
        <v>0</v>
      </c>
      <c r="AF39" s="95">
        <f>'Variable Inputs'!AF78*'Variable Inputs'!AF72</f>
        <v>0</v>
      </c>
      <c r="AG39" s="95">
        <f>'Variable Inputs'!AG78*'Variable Inputs'!AG72</f>
        <v>0</v>
      </c>
      <c r="AH39" s="95">
        <f>'Variable Inputs'!AH78*'Variable Inputs'!AH72</f>
        <v>0</v>
      </c>
      <c r="AI39" s="95">
        <f>'Variable Inputs'!AI78*'Variable Inputs'!AI72</f>
        <v>0</v>
      </c>
      <c r="AJ39" s="95">
        <f>'Variable Inputs'!AJ78*'Variable Inputs'!AJ72</f>
        <v>0</v>
      </c>
      <c r="AK39" s="95">
        <f>'Variable Inputs'!AK78*'Variable Inputs'!AK72</f>
        <v>0</v>
      </c>
      <c r="AL39" s="95">
        <f>'Variable Inputs'!AL78*'Variable Inputs'!AL72</f>
        <v>0</v>
      </c>
      <c r="AM39" s="95">
        <f>'Variable Inputs'!AM78*'Variable Inputs'!AM72</f>
        <v>0</v>
      </c>
    </row>
    <row r="40" spans="1:39" outlineLevel="1">
      <c r="A40" s="91"/>
      <c r="B40" s="91"/>
      <c r="C40" s="91" t="s">
        <v>170</v>
      </c>
      <c r="D40" s="91"/>
      <c r="E40" s="30"/>
      <c r="F40" s="7"/>
      <c r="G40" s="7" t="s">
        <v>71</v>
      </c>
      <c r="I40" s="95">
        <f>'Variable Inputs'!I79*'Variable Inputs'!I73</f>
        <v>0</v>
      </c>
      <c r="J40" s="95">
        <f>'Variable Inputs'!J79*'Variable Inputs'!J73</f>
        <v>0</v>
      </c>
      <c r="K40" s="95">
        <f>'Variable Inputs'!K79*'Variable Inputs'!K73</f>
        <v>0</v>
      </c>
      <c r="L40" s="95">
        <f>'Variable Inputs'!L79*'Variable Inputs'!L73</f>
        <v>0</v>
      </c>
      <c r="M40" s="95">
        <f>'Variable Inputs'!M79*'Variable Inputs'!M73</f>
        <v>0</v>
      </c>
      <c r="N40" s="95">
        <f>'Variable Inputs'!N79*'Variable Inputs'!N73</f>
        <v>0</v>
      </c>
      <c r="O40" s="95">
        <f>'Variable Inputs'!O79*'Variable Inputs'!O73</f>
        <v>0</v>
      </c>
      <c r="P40" s="95">
        <f>'Variable Inputs'!P79*'Variable Inputs'!P73</f>
        <v>0</v>
      </c>
      <c r="Q40" s="95">
        <f>'Variable Inputs'!Q79*'Variable Inputs'!Q73</f>
        <v>0</v>
      </c>
      <c r="R40" s="95">
        <f>'Variable Inputs'!R79*'Variable Inputs'!R73</f>
        <v>0</v>
      </c>
      <c r="S40" s="95">
        <f>'Variable Inputs'!S79*'Variable Inputs'!S73</f>
        <v>0</v>
      </c>
      <c r="T40" s="95">
        <f>'Variable Inputs'!T79*'Variable Inputs'!T73</f>
        <v>0</v>
      </c>
      <c r="U40" s="95">
        <f>'Variable Inputs'!U79*'Variable Inputs'!U73</f>
        <v>0</v>
      </c>
      <c r="V40" s="95">
        <f>'Variable Inputs'!V79*'Variable Inputs'!V73</f>
        <v>0</v>
      </c>
      <c r="W40" s="95">
        <f>'Variable Inputs'!W79*'Variable Inputs'!W73</f>
        <v>0</v>
      </c>
      <c r="X40" s="95">
        <f>'Variable Inputs'!X79*'Variable Inputs'!X73</f>
        <v>0</v>
      </c>
      <c r="Y40" s="95">
        <f>'Variable Inputs'!Y79*'Variable Inputs'!Y73</f>
        <v>0</v>
      </c>
      <c r="Z40" s="95">
        <f>'Variable Inputs'!Z79*'Variable Inputs'!Z73</f>
        <v>0</v>
      </c>
      <c r="AA40" s="95">
        <f>'Variable Inputs'!AA79*'Variable Inputs'!AA73</f>
        <v>0</v>
      </c>
      <c r="AB40" s="95">
        <f>'Variable Inputs'!AB79*'Variable Inputs'!AB73</f>
        <v>0</v>
      </c>
      <c r="AC40" s="95">
        <f>'Variable Inputs'!AC79*'Variable Inputs'!AC73</f>
        <v>0</v>
      </c>
      <c r="AD40" s="95">
        <f>'Variable Inputs'!AD79*'Variable Inputs'!AD73</f>
        <v>0</v>
      </c>
      <c r="AE40" s="95">
        <f>'Variable Inputs'!AE79*'Variable Inputs'!AE73</f>
        <v>0</v>
      </c>
      <c r="AF40" s="95">
        <f>'Variable Inputs'!AF79*'Variable Inputs'!AF73</f>
        <v>0</v>
      </c>
      <c r="AG40" s="95">
        <f>'Variable Inputs'!AG79*'Variable Inputs'!AG73</f>
        <v>0</v>
      </c>
      <c r="AH40" s="95">
        <f>'Variable Inputs'!AH79*'Variable Inputs'!AH73</f>
        <v>0</v>
      </c>
      <c r="AI40" s="95">
        <f>'Variable Inputs'!AI79*'Variable Inputs'!AI73</f>
        <v>0</v>
      </c>
      <c r="AJ40" s="95">
        <f>'Variable Inputs'!AJ79*'Variable Inputs'!AJ73</f>
        <v>0</v>
      </c>
      <c r="AK40" s="95">
        <f>'Variable Inputs'!AK79*'Variable Inputs'!AK73</f>
        <v>0</v>
      </c>
      <c r="AL40" s="95">
        <f>'Variable Inputs'!AL79*'Variable Inputs'!AL73</f>
        <v>0</v>
      </c>
      <c r="AM40" s="95">
        <f>'Variable Inputs'!AM79*'Variable Inputs'!AM73</f>
        <v>0</v>
      </c>
    </row>
    <row r="41" spans="1:39">
      <c r="A41" s="91"/>
      <c r="B41" s="91"/>
      <c r="C41" s="91"/>
      <c r="D41" s="91"/>
      <c r="E41" s="91"/>
      <c r="F41" s="91"/>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row>
    <row r="42" spans="1:39">
      <c r="A42" s="6"/>
      <c r="B42" s="6" t="s">
        <v>231</v>
      </c>
      <c r="C42" s="6"/>
      <c r="D42" s="6"/>
      <c r="E42" s="6"/>
      <c r="F42" s="6"/>
      <c r="G42" s="8"/>
      <c r="H42" s="8"/>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row>
    <row r="43" spans="1:39" outlineLevel="1">
      <c r="A43" s="91"/>
      <c r="B43" s="91"/>
      <c r="C43" s="4" t="s">
        <v>232</v>
      </c>
      <c r="D43" s="4"/>
      <c r="E43" s="91"/>
      <c r="F43" s="91"/>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row>
    <row r="44" spans="1:39" outlineLevel="1">
      <c r="A44" s="91"/>
      <c r="B44" s="91"/>
      <c r="C44" s="91"/>
      <c r="D44" s="91"/>
      <c r="E44" s="91"/>
      <c r="F44" s="91"/>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row>
    <row r="45" spans="1:39" outlineLevel="1">
      <c r="A45" s="91"/>
      <c r="B45" s="91"/>
      <c r="C45" s="2" t="s">
        <v>233</v>
      </c>
      <c r="D45" s="2"/>
      <c r="E45" s="91"/>
      <c r="F45" s="91"/>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row>
    <row r="46" spans="1:39" outlineLevel="1">
      <c r="A46" s="91"/>
      <c r="B46" s="91"/>
      <c r="C46" s="91" t="s">
        <v>234</v>
      </c>
      <c r="D46" s="91"/>
      <c r="E46" s="91"/>
      <c r="F46" s="91"/>
      <c r="G46" s="7" t="s">
        <v>71</v>
      </c>
      <c r="I46" s="95">
        <f t="shared" ref="I46:AM46" si="1">I17*I20*I6</f>
        <v>0</v>
      </c>
      <c r="J46" s="95">
        <f t="shared" si="1"/>
        <v>734793.21208659629</v>
      </c>
      <c r="K46" s="95">
        <f t="shared" si="1"/>
        <v>779248.20141783543</v>
      </c>
      <c r="L46" s="95">
        <f t="shared" si="1"/>
        <v>826392.71760361432</v>
      </c>
      <c r="M46" s="95">
        <f t="shared" si="1"/>
        <v>876389.47701863304</v>
      </c>
      <c r="N46" s="95">
        <f t="shared" si="1"/>
        <v>929411.04037826054</v>
      </c>
      <c r="O46" s="95">
        <f t="shared" si="1"/>
        <v>985640.40832114534</v>
      </c>
      <c r="P46" s="95">
        <f t="shared" si="1"/>
        <v>1045271.6530245745</v>
      </c>
      <c r="Q46" s="95">
        <f t="shared" si="1"/>
        <v>1108510.5880325614</v>
      </c>
      <c r="R46" s="95">
        <f t="shared" si="1"/>
        <v>1175575.4786085314</v>
      </c>
      <c r="S46" s="95">
        <f t="shared" si="1"/>
        <v>1246697.7950643478</v>
      </c>
      <c r="T46" s="95">
        <f t="shared" si="1"/>
        <v>1322123.0116657407</v>
      </c>
      <c r="U46" s="95">
        <f t="shared" si="1"/>
        <v>1402111.4538715181</v>
      </c>
      <c r="V46" s="95">
        <f t="shared" si="1"/>
        <v>1486939.1968307453</v>
      </c>
      <c r="W46" s="95">
        <f t="shared" si="1"/>
        <v>1576899.0182390055</v>
      </c>
      <c r="X46" s="95">
        <f t="shared" si="1"/>
        <v>1672301.4088424651</v>
      </c>
      <c r="Y46" s="95">
        <f t="shared" si="1"/>
        <v>1773475.6440774349</v>
      </c>
      <c r="Z46" s="95">
        <f t="shared" si="1"/>
        <v>1880770.9205441198</v>
      </c>
      <c r="AA46" s="95">
        <f t="shared" si="1"/>
        <v>1994557.5612370393</v>
      </c>
      <c r="AB46" s="95">
        <f t="shared" si="1"/>
        <v>2115228.2936918796</v>
      </c>
      <c r="AC46" s="95">
        <f t="shared" si="1"/>
        <v>2243199.6054602386</v>
      </c>
      <c r="AD46" s="95" t="e">
        <f t="shared" si="1"/>
        <v>#DIV/0!</v>
      </c>
      <c r="AE46" s="95" t="e">
        <f t="shared" si="1"/>
        <v>#DIV/0!</v>
      </c>
      <c r="AF46" s="95" t="e">
        <f t="shared" si="1"/>
        <v>#DIV/0!</v>
      </c>
      <c r="AG46" s="95" t="e">
        <f t="shared" si="1"/>
        <v>#DIV/0!</v>
      </c>
      <c r="AH46" s="95" t="e">
        <f t="shared" si="1"/>
        <v>#DIV/0!</v>
      </c>
      <c r="AI46" s="95" t="e">
        <f t="shared" si="1"/>
        <v>#DIV/0!</v>
      </c>
      <c r="AJ46" s="95" t="e">
        <f t="shared" si="1"/>
        <v>#DIV/0!</v>
      </c>
      <c r="AK46" s="95" t="e">
        <f t="shared" si="1"/>
        <v>#DIV/0!</v>
      </c>
      <c r="AL46" s="95" t="e">
        <f t="shared" si="1"/>
        <v>#DIV/0!</v>
      </c>
      <c r="AM46" s="95" t="e">
        <f t="shared" si="1"/>
        <v>#DIV/0!</v>
      </c>
    </row>
    <row r="47" spans="1:39" outlineLevel="1">
      <c r="A47" s="91"/>
      <c r="B47" s="91"/>
      <c r="C47" s="118" t="s">
        <v>235</v>
      </c>
      <c r="D47" s="118"/>
      <c r="E47" s="118"/>
      <c r="F47" s="118"/>
      <c r="G47" s="9" t="s">
        <v>71</v>
      </c>
      <c r="H47" s="9"/>
      <c r="I47" s="119">
        <f>I46</f>
        <v>0</v>
      </c>
      <c r="J47" s="119">
        <f t="shared" ref="J47:AM47" si="2">J46</f>
        <v>734793.21208659629</v>
      </c>
      <c r="K47" s="119">
        <f t="shared" si="2"/>
        <v>779248.20141783543</v>
      </c>
      <c r="L47" s="119">
        <f t="shared" si="2"/>
        <v>826392.71760361432</v>
      </c>
      <c r="M47" s="119">
        <f t="shared" si="2"/>
        <v>876389.47701863304</v>
      </c>
      <c r="N47" s="119">
        <f t="shared" si="2"/>
        <v>929411.04037826054</v>
      </c>
      <c r="O47" s="119">
        <f t="shared" si="2"/>
        <v>985640.40832114534</v>
      </c>
      <c r="P47" s="119">
        <f t="shared" si="2"/>
        <v>1045271.6530245745</v>
      </c>
      <c r="Q47" s="119">
        <f t="shared" si="2"/>
        <v>1108510.5880325614</v>
      </c>
      <c r="R47" s="119">
        <f t="shared" si="2"/>
        <v>1175575.4786085314</v>
      </c>
      <c r="S47" s="119">
        <f t="shared" si="2"/>
        <v>1246697.7950643478</v>
      </c>
      <c r="T47" s="119">
        <f t="shared" si="2"/>
        <v>1322123.0116657407</v>
      </c>
      <c r="U47" s="119">
        <f t="shared" si="2"/>
        <v>1402111.4538715181</v>
      </c>
      <c r="V47" s="119">
        <f t="shared" si="2"/>
        <v>1486939.1968307453</v>
      </c>
      <c r="W47" s="119">
        <f t="shared" si="2"/>
        <v>1576899.0182390055</v>
      </c>
      <c r="X47" s="119">
        <f t="shared" si="2"/>
        <v>1672301.4088424651</v>
      </c>
      <c r="Y47" s="119">
        <f t="shared" si="2"/>
        <v>1773475.6440774349</v>
      </c>
      <c r="Z47" s="119">
        <f t="shared" si="2"/>
        <v>1880770.9205441198</v>
      </c>
      <c r="AA47" s="119">
        <f t="shared" si="2"/>
        <v>1994557.5612370393</v>
      </c>
      <c r="AB47" s="119">
        <f t="shared" si="2"/>
        <v>2115228.2936918796</v>
      </c>
      <c r="AC47" s="119">
        <f t="shared" si="2"/>
        <v>2243199.6054602386</v>
      </c>
      <c r="AD47" s="119" t="e">
        <f t="shared" si="2"/>
        <v>#DIV/0!</v>
      </c>
      <c r="AE47" s="119" t="e">
        <f t="shared" si="2"/>
        <v>#DIV/0!</v>
      </c>
      <c r="AF47" s="119" t="e">
        <f t="shared" si="2"/>
        <v>#DIV/0!</v>
      </c>
      <c r="AG47" s="119" t="e">
        <f t="shared" si="2"/>
        <v>#DIV/0!</v>
      </c>
      <c r="AH47" s="119" t="e">
        <f t="shared" si="2"/>
        <v>#DIV/0!</v>
      </c>
      <c r="AI47" s="119" t="e">
        <f t="shared" si="2"/>
        <v>#DIV/0!</v>
      </c>
      <c r="AJ47" s="119" t="e">
        <f t="shared" si="2"/>
        <v>#DIV/0!</v>
      </c>
      <c r="AK47" s="119" t="e">
        <f t="shared" si="2"/>
        <v>#DIV/0!</v>
      </c>
      <c r="AL47" s="119" t="e">
        <f t="shared" si="2"/>
        <v>#DIV/0!</v>
      </c>
      <c r="AM47" s="119" t="e">
        <f t="shared" si="2"/>
        <v>#DIV/0!</v>
      </c>
    </row>
    <row r="48" spans="1:39" outlineLevel="1">
      <c r="A48" s="91"/>
      <c r="B48" s="91"/>
      <c r="C48" s="91"/>
      <c r="D48" s="91"/>
      <c r="E48" s="91"/>
      <c r="F48" s="91"/>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row>
    <row r="49" spans="1:39" outlineLevel="1">
      <c r="A49" s="91"/>
      <c r="B49" s="91"/>
      <c r="C49" s="45" t="s">
        <v>236</v>
      </c>
      <c r="D49" s="45"/>
      <c r="E49" s="45"/>
      <c r="F49" s="45"/>
      <c r="G49" s="46" t="s">
        <v>71</v>
      </c>
      <c r="H49" s="46"/>
      <c r="I49" s="47">
        <f>_xlfn.XLOOKUP(I3,'Payment Waterfall '!$I$3:$AM$3,'Payment Waterfall '!$I$23:$AM$23)/I11</f>
        <v>0</v>
      </c>
      <c r="J49" s="47">
        <f>_xlfn.XLOOKUP(J3,'Payment Waterfall '!$I$3:$AM$3,'Payment Waterfall '!$I$23:$AM$23)/J11</f>
        <v>734793.21208659629</v>
      </c>
      <c r="K49" s="47">
        <f>_xlfn.XLOOKUP(K3,'Payment Waterfall '!$I$3:$AM$3,'Payment Waterfall '!$I$23:$AM$23)/K11</f>
        <v>779248.20141783543</v>
      </c>
      <c r="L49" s="47">
        <f>_xlfn.XLOOKUP(L3,'Payment Waterfall '!$I$3:$AM$3,'Payment Waterfall '!$I$23:$AM$23)/L11</f>
        <v>826392.7176036142</v>
      </c>
      <c r="M49" s="47">
        <f>_xlfn.XLOOKUP(M3,'Payment Waterfall '!$I$3:$AM$3,'Payment Waterfall '!$I$23:$AM$23)/M11</f>
        <v>876389.47701863304</v>
      </c>
      <c r="N49" s="47">
        <f>_xlfn.XLOOKUP(N3,'Payment Waterfall '!$I$3:$AM$3,'Payment Waterfall '!$I$23:$AM$23)/N11</f>
        <v>929411.04037826043</v>
      </c>
      <c r="O49" s="47">
        <f>_xlfn.XLOOKUP(O3,'Payment Waterfall '!$I$3:$AM$3,'Payment Waterfall '!$I$23:$AM$23)/O11</f>
        <v>985640.40832114522</v>
      </c>
      <c r="P49" s="47">
        <f>_xlfn.XLOOKUP(P3,'Payment Waterfall '!$I$3:$AM$3,'Payment Waterfall '!$I$23:$AM$23)/P11</f>
        <v>1045271.6530245746</v>
      </c>
      <c r="Q49" s="47">
        <f>_xlfn.XLOOKUP(Q3,'Payment Waterfall '!$I$3:$AM$3,'Payment Waterfall '!$I$23:$AM$23)/Q11</f>
        <v>1108510.5880325614</v>
      </c>
      <c r="R49" s="47">
        <f>_xlfn.XLOOKUP(R3,'Payment Waterfall '!$I$3:$AM$3,'Payment Waterfall '!$I$23:$AM$23)/R11</f>
        <v>1175575.4786085316</v>
      </c>
      <c r="S49" s="47">
        <f>_xlfn.XLOOKUP(S3,'Payment Waterfall '!$I$3:$AM$3,'Payment Waterfall '!$I$23:$AM$23)/S11</f>
        <v>1246697.7950643478</v>
      </c>
      <c r="T49" s="47">
        <f>_xlfn.XLOOKUP(T3,'Payment Waterfall '!$I$3:$AM$3,'Payment Waterfall '!$I$23:$AM$23)/T11</f>
        <v>1322123.0116657407</v>
      </c>
      <c r="U49" s="47">
        <f>_xlfn.XLOOKUP(U3,'Payment Waterfall '!$I$3:$AM$3,'Payment Waterfall '!$I$23:$AM$23)/U11</f>
        <v>1402111.4538715181</v>
      </c>
      <c r="V49" s="47">
        <f>_xlfn.XLOOKUP(V3,'Payment Waterfall '!$I$3:$AM$3,'Payment Waterfall '!$I$23:$AM$23)/V11</f>
        <v>1486939.1968307453</v>
      </c>
      <c r="W49" s="47">
        <f>_xlfn.XLOOKUP(W3,'Payment Waterfall '!$I$3:$AM$3,'Payment Waterfall '!$I$23:$AM$23)/W11</f>
        <v>1576899.0182390057</v>
      </c>
      <c r="X49" s="47">
        <f>_xlfn.XLOOKUP(X3,'Payment Waterfall '!$I$3:$AM$3,'Payment Waterfall '!$I$23:$AM$23)/X11</f>
        <v>1672301.4088424649</v>
      </c>
      <c r="Y49" s="47">
        <f>_xlfn.XLOOKUP(Y3,'Payment Waterfall '!$I$3:$AM$3,'Payment Waterfall '!$I$23:$AM$23)/Y11</f>
        <v>1773475.6440774344</v>
      </c>
      <c r="Z49" s="47">
        <f>_xlfn.XLOOKUP(Z3,'Payment Waterfall '!$I$3:$AM$3,'Payment Waterfall '!$I$23:$AM$23)/Z11</f>
        <v>1880770.9205441198</v>
      </c>
      <c r="AA49" s="47">
        <f>_xlfn.XLOOKUP(AA3,'Payment Waterfall '!$I$3:$AM$3,'Payment Waterfall '!$I$23:$AM$23)/AA11</f>
        <v>1994557.5612370393</v>
      </c>
      <c r="AB49" s="47">
        <f>_xlfn.XLOOKUP(AB3,'Payment Waterfall '!$I$3:$AM$3,'Payment Waterfall '!$I$23:$AM$23)/AB11</f>
        <v>2115228.2936918796</v>
      </c>
      <c r="AC49" s="47">
        <f>_xlfn.XLOOKUP(AC3,'Payment Waterfall '!$I$3:$AM$3,'Payment Waterfall '!$I$23:$AM$23)/AC11</f>
        <v>2243199.6054602386</v>
      </c>
      <c r="AD49" s="47" t="e">
        <f>_xlfn.XLOOKUP(AD3,'Payment Waterfall '!$I$3:$AM$3,'Payment Waterfall '!$I$23:$AM$23)/AD11</f>
        <v>#DIV/0!</v>
      </c>
      <c r="AE49" s="47" t="e">
        <f>_xlfn.XLOOKUP(AE3,'Payment Waterfall '!$I$3:$AM$3,'Payment Waterfall '!$I$23:$AM$23)/AE11</f>
        <v>#DIV/0!</v>
      </c>
      <c r="AF49" s="47" t="e">
        <f>_xlfn.XLOOKUP(AF3,'Payment Waterfall '!$I$3:$AM$3,'Payment Waterfall '!$I$23:$AM$23)/AF11</f>
        <v>#DIV/0!</v>
      </c>
      <c r="AG49" s="47" t="e">
        <f>_xlfn.XLOOKUP(AG3,'Payment Waterfall '!$I$3:$AM$3,'Payment Waterfall '!$I$23:$AM$23)/AG11</f>
        <v>#DIV/0!</v>
      </c>
      <c r="AH49" s="47" t="e">
        <f>_xlfn.XLOOKUP(AH3,'Payment Waterfall '!$I$3:$AM$3,'Payment Waterfall '!$I$23:$AM$23)/AH11</f>
        <v>#DIV/0!</v>
      </c>
      <c r="AI49" s="47" t="e">
        <f>_xlfn.XLOOKUP(AI3,'Payment Waterfall '!$I$3:$AM$3,'Payment Waterfall '!$I$23:$AM$23)/AI11</f>
        <v>#DIV/0!</v>
      </c>
      <c r="AJ49" s="47" t="e">
        <f>_xlfn.XLOOKUP(AJ3,'Payment Waterfall '!$I$3:$AM$3,'Payment Waterfall '!$I$23:$AM$23)/AJ11</f>
        <v>#DIV/0!</v>
      </c>
      <c r="AK49" s="47" t="e">
        <f>_xlfn.XLOOKUP(AK3,'Payment Waterfall '!$I$3:$AM$3,'Payment Waterfall '!$I$23:$AM$23)/AK11</f>
        <v>#DIV/0!</v>
      </c>
      <c r="AL49" s="47" t="e">
        <f>_xlfn.XLOOKUP(AL3,'Payment Waterfall '!$I$3:$AM$3,'Payment Waterfall '!$I$23:$AM$23)/AL11</f>
        <v>#DIV/0!</v>
      </c>
      <c r="AM49" s="47" t="e">
        <f>_xlfn.XLOOKUP(AM3,'Payment Waterfall '!$I$3:$AM$3,'Payment Waterfall '!$I$23:$AM$23)/AM11</f>
        <v>#DIV/0!</v>
      </c>
    </row>
    <row r="50" spans="1:39" outlineLevel="1">
      <c r="A50" s="91"/>
      <c r="B50" s="91"/>
      <c r="C50" s="2"/>
      <c r="D50" s="2"/>
      <c r="E50" s="2"/>
      <c r="F50" s="2"/>
      <c r="G50" s="56"/>
      <c r="H50" s="56"/>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row>
    <row r="51" spans="1:39" outlineLevel="1">
      <c r="A51" s="91"/>
      <c r="B51" s="91"/>
      <c r="C51" s="2" t="s">
        <v>237</v>
      </c>
      <c r="D51" s="2"/>
      <c r="E51" s="2"/>
      <c r="F51" s="2"/>
      <c r="G51" s="56" t="s">
        <v>71</v>
      </c>
      <c r="H51" s="56"/>
      <c r="I51" s="65">
        <f>I49-I47</f>
        <v>0</v>
      </c>
      <c r="J51" s="65">
        <f t="shared" ref="J51:AM51" si="3">J49-J47</f>
        <v>0</v>
      </c>
      <c r="K51" s="65">
        <f t="shared" si="3"/>
        <v>0</v>
      </c>
      <c r="L51" s="65">
        <f t="shared" si="3"/>
        <v>0</v>
      </c>
      <c r="M51" s="65">
        <f t="shared" si="3"/>
        <v>0</v>
      </c>
      <c r="N51" s="65">
        <f t="shared" si="3"/>
        <v>0</v>
      </c>
      <c r="O51" s="65">
        <f t="shared" si="3"/>
        <v>0</v>
      </c>
      <c r="P51" s="65">
        <f t="shared" si="3"/>
        <v>0</v>
      </c>
      <c r="Q51" s="65">
        <f t="shared" si="3"/>
        <v>0</v>
      </c>
      <c r="R51" s="65">
        <f t="shared" si="3"/>
        <v>0</v>
      </c>
      <c r="S51" s="65">
        <f t="shared" si="3"/>
        <v>0</v>
      </c>
      <c r="T51" s="65">
        <f t="shared" si="3"/>
        <v>0</v>
      </c>
      <c r="U51" s="65">
        <f t="shared" si="3"/>
        <v>0</v>
      </c>
      <c r="V51" s="65">
        <f t="shared" si="3"/>
        <v>0</v>
      </c>
      <c r="W51" s="65">
        <f t="shared" si="3"/>
        <v>0</v>
      </c>
      <c r="X51" s="65">
        <f t="shared" si="3"/>
        <v>0</v>
      </c>
      <c r="Y51" s="65">
        <f t="shared" si="3"/>
        <v>0</v>
      </c>
      <c r="Z51" s="65">
        <f t="shared" si="3"/>
        <v>0</v>
      </c>
      <c r="AA51" s="65">
        <f t="shared" si="3"/>
        <v>0</v>
      </c>
      <c r="AB51" s="65">
        <f t="shared" si="3"/>
        <v>0</v>
      </c>
      <c r="AC51" s="65">
        <f t="shared" si="3"/>
        <v>0</v>
      </c>
      <c r="AD51" s="65" t="e">
        <f t="shared" si="3"/>
        <v>#DIV/0!</v>
      </c>
      <c r="AE51" s="65" t="e">
        <f t="shared" si="3"/>
        <v>#DIV/0!</v>
      </c>
      <c r="AF51" s="65" t="e">
        <f t="shared" si="3"/>
        <v>#DIV/0!</v>
      </c>
      <c r="AG51" s="65" t="e">
        <f t="shared" si="3"/>
        <v>#DIV/0!</v>
      </c>
      <c r="AH51" s="65" t="e">
        <f t="shared" si="3"/>
        <v>#DIV/0!</v>
      </c>
      <c r="AI51" s="65" t="e">
        <f t="shared" si="3"/>
        <v>#DIV/0!</v>
      </c>
      <c r="AJ51" s="65" t="e">
        <f t="shared" si="3"/>
        <v>#DIV/0!</v>
      </c>
      <c r="AK51" s="65" t="e">
        <f t="shared" si="3"/>
        <v>#DIV/0!</v>
      </c>
      <c r="AL51" s="65" t="e">
        <f t="shared" si="3"/>
        <v>#DIV/0!</v>
      </c>
      <c r="AM51" s="65" t="e">
        <f t="shared" si="3"/>
        <v>#DIV/0!</v>
      </c>
    </row>
    <row r="52" spans="1:39" outlineLevel="1">
      <c r="A52" s="91"/>
      <c r="B52" s="91"/>
      <c r="C52" s="2"/>
      <c r="D52" s="2"/>
      <c r="E52" s="2"/>
      <c r="F52" s="2"/>
      <c r="G52" s="56"/>
      <c r="H52" s="56"/>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row>
    <row r="53" spans="1:39" outlineLevel="1">
      <c r="A53" s="91"/>
      <c r="B53" s="91"/>
      <c r="C53" s="2" t="s">
        <v>238</v>
      </c>
      <c r="D53" s="91"/>
      <c r="E53" s="91"/>
      <c r="F53" s="91"/>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4"/>
      <c r="AM53" s="114"/>
    </row>
    <row r="54" spans="1:39" outlineLevel="1">
      <c r="A54" s="91"/>
      <c r="B54" s="91"/>
      <c r="C54" s="91" t="s">
        <v>239</v>
      </c>
      <c r="D54" s="91"/>
      <c r="E54" s="91"/>
      <c r="F54" s="91"/>
      <c r="G54" s="7" t="s">
        <v>71</v>
      </c>
      <c r="I54" s="114">
        <f>-I46*'Fixed Inputs'!$F$20</f>
        <v>0</v>
      </c>
      <c r="J54" s="114">
        <f>-J46*'Fixed Inputs'!$F$20</f>
        <v>-55109.490906494721</v>
      </c>
      <c r="K54" s="114">
        <f>-K46*'Fixed Inputs'!$F$20</f>
        <v>-58443.615106337653</v>
      </c>
      <c r="L54" s="114">
        <f>-L46*'Fixed Inputs'!$F$20</f>
        <v>-61979.453820271068</v>
      </c>
      <c r="M54" s="114">
        <f>-M46*'Fixed Inputs'!$F$20</f>
        <v>-65729.210776397478</v>
      </c>
      <c r="N54" s="114">
        <f>-N46*'Fixed Inputs'!$F$20</f>
        <v>-69705.828028369535</v>
      </c>
      <c r="O54" s="114">
        <f>-O46*'Fixed Inputs'!$F$20</f>
        <v>-73923.030624085892</v>
      </c>
      <c r="P54" s="114">
        <f>-P46*'Fixed Inputs'!$F$20</f>
        <v>-78395.373976843082</v>
      </c>
      <c r="Q54" s="114">
        <f>-Q46*'Fixed Inputs'!$F$20</f>
        <v>-83138.294102442102</v>
      </c>
      <c r="R54" s="114">
        <f>-R46*'Fixed Inputs'!$F$20</f>
        <v>-88168.160895639856</v>
      </c>
      <c r="S54" s="114">
        <f>-S46*'Fixed Inputs'!$F$20</f>
        <v>-93502.334629826088</v>
      </c>
      <c r="T54" s="114">
        <f>-T46*'Fixed Inputs'!$F$20</f>
        <v>-99159.225874930547</v>
      </c>
      <c r="U54" s="114">
        <f>-U46*'Fixed Inputs'!$F$20</f>
        <v>-105158.35904036385</v>
      </c>
      <c r="V54" s="114">
        <f>-V46*'Fixed Inputs'!$F$20</f>
        <v>-111520.43976230589</v>
      </c>
      <c r="W54" s="114">
        <f>-W46*'Fixed Inputs'!$F$20</f>
        <v>-118267.42636792541</v>
      </c>
      <c r="X54" s="114">
        <f>-X46*'Fixed Inputs'!$F$20</f>
        <v>-125422.60566318488</v>
      </c>
      <c r="Y54" s="114">
        <f>-Y46*'Fixed Inputs'!$F$20</f>
        <v>-133010.67330580761</v>
      </c>
      <c r="Z54" s="114">
        <f>-Z46*'Fixed Inputs'!$F$20</f>
        <v>-141057.81904080897</v>
      </c>
      <c r="AA54" s="114">
        <f>-AA46*'Fixed Inputs'!$F$20</f>
        <v>-149591.81709277793</v>
      </c>
      <c r="AB54" s="114">
        <f>-AB46*'Fixed Inputs'!$F$20</f>
        <v>-158642.12202689095</v>
      </c>
      <c r="AC54" s="114">
        <f>-AC46*'Fixed Inputs'!$F$20</f>
        <v>-168239.9704095179</v>
      </c>
      <c r="AD54" s="114" t="e">
        <f>-AD46*'Fixed Inputs'!$F$20</f>
        <v>#DIV/0!</v>
      </c>
      <c r="AE54" s="114" t="e">
        <f>-AE46*'Fixed Inputs'!$F$20</f>
        <v>#DIV/0!</v>
      </c>
      <c r="AF54" s="114" t="e">
        <f>-AF46*'Fixed Inputs'!$F$20</f>
        <v>#DIV/0!</v>
      </c>
      <c r="AG54" s="114" t="e">
        <f>-AG46*'Fixed Inputs'!$F$20</f>
        <v>#DIV/0!</v>
      </c>
      <c r="AH54" s="114" t="e">
        <f>-AH46*'Fixed Inputs'!$F$20</f>
        <v>#DIV/0!</v>
      </c>
      <c r="AI54" s="114" t="e">
        <f>-AI46*'Fixed Inputs'!$F$20</f>
        <v>#DIV/0!</v>
      </c>
      <c r="AJ54" s="114" t="e">
        <f>-AJ46*'Fixed Inputs'!$F$20</f>
        <v>#DIV/0!</v>
      </c>
      <c r="AK54" s="114" t="e">
        <f>-AK46*'Fixed Inputs'!$F$20</f>
        <v>#DIV/0!</v>
      </c>
      <c r="AL54" s="114" t="e">
        <f>-AL46*'Fixed Inputs'!$F$20</f>
        <v>#DIV/0!</v>
      </c>
      <c r="AM54" s="114" t="e">
        <f>-AM46*'Fixed Inputs'!$F$20</f>
        <v>#DIV/0!</v>
      </c>
    </row>
    <row r="55" spans="1:39" outlineLevel="1">
      <c r="A55" s="91"/>
      <c r="B55" s="91"/>
      <c r="C55" s="118" t="s">
        <v>240</v>
      </c>
      <c r="D55" s="118"/>
      <c r="E55" s="118"/>
      <c r="F55" s="118"/>
      <c r="G55" s="9" t="s">
        <v>71</v>
      </c>
      <c r="H55" s="9"/>
      <c r="I55" s="120">
        <f t="shared" ref="I55:AM55" si="4">SUM(I49,I54)</f>
        <v>0</v>
      </c>
      <c r="J55" s="120">
        <f t="shared" si="4"/>
        <v>679683.72118010162</v>
      </c>
      <c r="K55" s="120">
        <f t="shared" si="4"/>
        <v>720804.58631149773</v>
      </c>
      <c r="L55" s="120">
        <f t="shared" si="4"/>
        <v>764413.26378334314</v>
      </c>
      <c r="M55" s="120">
        <f t="shared" si="4"/>
        <v>810660.26624223555</v>
      </c>
      <c r="N55" s="120">
        <f t="shared" si="4"/>
        <v>859705.21234989085</v>
      </c>
      <c r="O55" s="120">
        <f t="shared" si="4"/>
        <v>911717.3776970593</v>
      </c>
      <c r="P55" s="120">
        <f t="shared" si="4"/>
        <v>966876.27904773154</v>
      </c>
      <c r="Q55" s="120">
        <f t="shared" si="4"/>
        <v>1025372.2939301193</v>
      </c>
      <c r="R55" s="120">
        <f t="shared" si="4"/>
        <v>1087407.3177128918</v>
      </c>
      <c r="S55" s="120">
        <f t="shared" si="4"/>
        <v>1153195.4604345218</v>
      </c>
      <c r="T55" s="120">
        <f t="shared" si="4"/>
        <v>1222963.7857908101</v>
      </c>
      <c r="U55" s="120">
        <f t="shared" si="4"/>
        <v>1296953.0948311542</v>
      </c>
      <c r="V55" s="120">
        <f t="shared" si="4"/>
        <v>1375418.7570684394</v>
      </c>
      <c r="W55" s="120">
        <f t="shared" si="4"/>
        <v>1458631.5918710802</v>
      </c>
      <c r="X55" s="120">
        <f t="shared" si="4"/>
        <v>1546878.8031792801</v>
      </c>
      <c r="Y55" s="120">
        <f t="shared" si="4"/>
        <v>1640464.9707716268</v>
      </c>
      <c r="Z55" s="120">
        <f t="shared" si="4"/>
        <v>1739713.1015033107</v>
      </c>
      <c r="AA55" s="120">
        <f t="shared" si="4"/>
        <v>1844965.7441442613</v>
      </c>
      <c r="AB55" s="120">
        <f t="shared" si="4"/>
        <v>1956586.1716649886</v>
      </c>
      <c r="AC55" s="120">
        <f t="shared" si="4"/>
        <v>2074959.6350507208</v>
      </c>
      <c r="AD55" s="120" t="e">
        <f t="shared" si="4"/>
        <v>#DIV/0!</v>
      </c>
      <c r="AE55" s="120" t="e">
        <f t="shared" si="4"/>
        <v>#DIV/0!</v>
      </c>
      <c r="AF55" s="120" t="e">
        <f t="shared" si="4"/>
        <v>#DIV/0!</v>
      </c>
      <c r="AG55" s="120" t="e">
        <f t="shared" si="4"/>
        <v>#DIV/0!</v>
      </c>
      <c r="AH55" s="120" t="e">
        <f t="shared" si="4"/>
        <v>#DIV/0!</v>
      </c>
      <c r="AI55" s="120" t="e">
        <f t="shared" si="4"/>
        <v>#DIV/0!</v>
      </c>
      <c r="AJ55" s="120" t="e">
        <f t="shared" si="4"/>
        <v>#DIV/0!</v>
      </c>
      <c r="AK55" s="120" t="e">
        <f t="shared" si="4"/>
        <v>#DIV/0!</v>
      </c>
      <c r="AL55" s="120" t="e">
        <f t="shared" si="4"/>
        <v>#DIV/0!</v>
      </c>
      <c r="AM55" s="120" t="e">
        <f t="shared" si="4"/>
        <v>#DIV/0!</v>
      </c>
    </row>
    <row r="56" spans="1:39" outlineLevel="1">
      <c r="A56" s="91"/>
      <c r="B56" s="91"/>
      <c r="C56" s="91"/>
      <c r="D56" s="91"/>
      <c r="E56" s="91"/>
      <c r="F56" s="91"/>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I56" s="114"/>
      <c r="AJ56" s="114"/>
      <c r="AK56" s="114"/>
      <c r="AL56" s="114"/>
      <c r="AM56" s="114"/>
    </row>
    <row r="57" spans="1:39" s="5" customFormat="1" outlineLevel="1">
      <c r="A57" s="91"/>
      <c r="B57" s="91"/>
      <c r="C57" s="2" t="s">
        <v>241</v>
      </c>
      <c r="D57" s="2"/>
      <c r="E57" s="91"/>
      <c r="F57" s="91"/>
      <c r="G57" s="7"/>
      <c r="H57" s="7"/>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95"/>
      <c r="AL57" s="95"/>
      <c r="AM57" s="95"/>
    </row>
    <row r="58" spans="1:39" outlineLevel="1">
      <c r="A58" s="91"/>
      <c r="B58" s="91"/>
      <c r="C58" s="91" t="s">
        <v>242</v>
      </c>
      <c r="D58" s="91"/>
      <c r="E58" s="91"/>
      <c r="F58" s="114"/>
      <c r="G58" s="7" t="s">
        <v>71</v>
      </c>
      <c r="H58" s="114"/>
      <c r="I58" s="95">
        <f>-_xlfn.XLOOKUP(I3,'Variable Inputs'!$I$3:$AM$3,'Variable Inputs'!$I$84:$AM$84)*'Fixed Inputs'!$F$110*_xlfn.XLOOKUP(I3,'Variable Inputs'!$I$3:$AM$3,'Variable Inputs'!$I$14:$AM$14)*I6</f>
        <v>0</v>
      </c>
      <c r="J58" s="95">
        <f>-_xlfn.XLOOKUP(J3,'Variable Inputs'!$I$3:$AM$3,'Variable Inputs'!$I$84:$AM$84)*'Fixed Inputs'!$F$110*_xlfn.XLOOKUP(J3,'Variable Inputs'!$I$3:$AM$3,'Variable Inputs'!$I$14:$AM$14)*J6</f>
        <v>-200000</v>
      </c>
      <c r="K58" s="95">
        <f>-_xlfn.XLOOKUP(K3,'Variable Inputs'!$I$3:$AM$3,'Variable Inputs'!$I$84:$AM$84)*'Fixed Inputs'!$F$110*_xlfn.XLOOKUP(K3,'Variable Inputs'!$I$3:$AM$3,'Variable Inputs'!$I$14:$AM$14)*K6</f>
        <v>-208000</v>
      </c>
      <c r="L58" s="95">
        <f>-_xlfn.XLOOKUP(L3,'Variable Inputs'!$I$3:$AM$3,'Variable Inputs'!$I$84:$AM$84)*'Fixed Inputs'!$F$110*_xlfn.XLOOKUP(L3,'Variable Inputs'!$I$3:$AM$3,'Variable Inputs'!$I$14:$AM$14)*L6</f>
        <v>-216320.00000000003</v>
      </c>
      <c r="M58" s="95">
        <f>-_xlfn.XLOOKUP(M3,'Variable Inputs'!$I$3:$AM$3,'Variable Inputs'!$I$84:$AM$84)*'Fixed Inputs'!$F$110*_xlfn.XLOOKUP(M3,'Variable Inputs'!$I$3:$AM$3,'Variable Inputs'!$I$14:$AM$14)*M6</f>
        <v>-224972.80000000002</v>
      </c>
      <c r="N58" s="95">
        <f>-_xlfn.XLOOKUP(N3,'Variable Inputs'!$I$3:$AM$3,'Variable Inputs'!$I$84:$AM$84)*'Fixed Inputs'!$F$110*_xlfn.XLOOKUP(N3,'Variable Inputs'!$I$3:$AM$3,'Variable Inputs'!$I$14:$AM$14)*N6</f>
        <v>-233971.71200000003</v>
      </c>
      <c r="O58" s="95">
        <f>-_xlfn.XLOOKUP(O3,'Variable Inputs'!$I$3:$AM$3,'Variable Inputs'!$I$84:$AM$84)*'Fixed Inputs'!$F$110*_xlfn.XLOOKUP(O3,'Variable Inputs'!$I$3:$AM$3,'Variable Inputs'!$I$14:$AM$14)*O6</f>
        <v>-243330.58048000006</v>
      </c>
      <c r="P58" s="95">
        <f>-_xlfn.XLOOKUP(P3,'Variable Inputs'!$I$3:$AM$3,'Variable Inputs'!$I$84:$AM$84)*'Fixed Inputs'!$F$110*_xlfn.XLOOKUP(P3,'Variable Inputs'!$I$3:$AM$3,'Variable Inputs'!$I$14:$AM$14)*P6</f>
        <v>-253063.80369920007</v>
      </c>
      <c r="Q58" s="95">
        <f>-_xlfn.XLOOKUP(Q3,'Variable Inputs'!$I$3:$AM$3,'Variable Inputs'!$I$84:$AM$84)*'Fixed Inputs'!$F$110*_xlfn.XLOOKUP(Q3,'Variable Inputs'!$I$3:$AM$3,'Variable Inputs'!$I$14:$AM$14)*Q6</f>
        <v>-263186.35584716807</v>
      </c>
      <c r="R58" s="95">
        <f>-_xlfn.XLOOKUP(R3,'Variable Inputs'!$I$3:$AM$3,'Variable Inputs'!$I$84:$AM$84)*'Fixed Inputs'!$F$110*_xlfn.XLOOKUP(R3,'Variable Inputs'!$I$3:$AM$3,'Variable Inputs'!$I$14:$AM$14)*R6</f>
        <v>-273713.81008105481</v>
      </c>
      <c r="S58" s="95">
        <f>-_xlfn.XLOOKUP(S3,'Variable Inputs'!$I$3:$AM$3,'Variable Inputs'!$I$84:$AM$84)*'Fixed Inputs'!$F$110*_xlfn.XLOOKUP(S3,'Variable Inputs'!$I$3:$AM$3,'Variable Inputs'!$I$14:$AM$14)*S6</f>
        <v>-284662.36248429702</v>
      </c>
      <c r="T58" s="95">
        <f>-_xlfn.XLOOKUP(T3,'Variable Inputs'!$I$3:$AM$3,'Variable Inputs'!$I$84:$AM$84)*'Fixed Inputs'!$F$110*_xlfn.XLOOKUP(T3,'Variable Inputs'!$I$3:$AM$3,'Variable Inputs'!$I$14:$AM$14)*T6</f>
        <v>-296048.85698366893</v>
      </c>
      <c r="U58" s="95">
        <f>-_xlfn.XLOOKUP(U3,'Variable Inputs'!$I$3:$AM$3,'Variable Inputs'!$I$84:$AM$84)*'Fixed Inputs'!$F$110*_xlfn.XLOOKUP(U3,'Variable Inputs'!$I$3:$AM$3,'Variable Inputs'!$I$14:$AM$14)*U6</f>
        <v>-307890.81126301567</v>
      </c>
      <c r="V58" s="95">
        <f>-_xlfn.XLOOKUP(V3,'Variable Inputs'!$I$3:$AM$3,'Variable Inputs'!$I$84:$AM$84)*'Fixed Inputs'!$F$110*_xlfn.XLOOKUP(V3,'Variable Inputs'!$I$3:$AM$3,'Variable Inputs'!$I$14:$AM$14)*V6</f>
        <v>-320206.44371353637</v>
      </c>
      <c r="W58" s="95">
        <f>-_xlfn.XLOOKUP(W3,'Variable Inputs'!$I$3:$AM$3,'Variable Inputs'!$I$84:$AM$84)*'Fixed Inputs'!$F$110*_xlfn.XLOOKUP(W3,'Variable Inputs'!$I$3:$AM$3,'Variable Inputs'!$I$14:$AM$14)*W6</f>
        <v>-333014.70146207779</v>
      </c>
      <c r="X58" s="95">
        <f>-_xlfn.XLOOKUP(X3,'Variable Inputs'!$I$3:$AM$3,'Variable Inputs'!$I$84:$AM$84)*'Fixed Inputs'!$F$110*_xlfn.XLOOKUP(X3,'Variable Inputs'!$I$3:$AM$3,'Variable Inputs'!$I$14:$AM$14)*X6</f>
        <v>-346335.28952056094</v>
      </c>
      <c r="Y58" s="95">
        <f>-_xlfn.XLOOKUP(Y3,'Variable Inputs'!$I$3:$AM$3,'Variable Inputs'!$I$84:$AM$84)*'Fixed Inputs'!$F$110*_xlfn.XLOOKUP(Y3,'Variable Inputs'!$I$3:$AM$3,'Variable Inputs'!$I$14:$AM$14)*Y6</f>
        <v>-360188.70110138337</v>
      </c>
      <c r="Z58" s="95">
        <f>-_xlfn.XLOOKUP(Z3,'Variable Inputs'!$I$3:$AM$3,'Variable Inputs'!$I$84:$AM$84)*'Fixed Inputs'!$F$110*_xlfn.XLOOKUP(Z3,'Variable Inputs'!$I$3:$AM$3,'Variable Inputs'!$I$14:$AM$14)*Z6</f>
        <v>-374596.24914543872</v>
      </c>
      <c r="AA58" s="95">
        <f>-_xlfn.XLOOKUP(AA3,'Variable Inputs'!$I$3:$AM$3,'Variable Inputs'!$I$84:$AM$84)*'Fixed Inputs'!$F$110*_xlfn.XLOOKUP(AA3,'Variable Inputs'!$I$3:$AM$3,'Variable Inputs'!$I$14:$AM$14)*AA6</f>
        <v>-389580.09911125625</v>
      </c>
      <c r="AB58" s="95">
        <f>-_xlfn.XLOOKUP(AB3,'Variable Inputs'!$I$3:$AM$3,'Variable Inputs'!$I$84:$AM$84)*'Fixed Inputs'!$F$110*_xlfn.XLOOKUP(AB3,'Variable Inputs'!$I$3:$AM$3,'Variable Inputs'!$I$14:$AM$14)*AB6</f>
        <v>-405163.30307570653</v>
      </c>
      <c r="AC58" s="95">
        <f>-_xlfn.XLOOKUP(AC3,'Variable Inputs'!$I$3:$AM$3,'Variable Inputs'!$I$84:$AM$84)*'Fixed Inputs'!$F$110*_xlfn.XLOOKUP(AC3,'Variable Inputs'!$I$3:$AM$3,'Variable Inputs'!$I$14:$AM$14)*AC6</f>
        <v>-421369.83519873477</v>
      </c>
      <c r="AD58" s="95">
        <f>-_xlfn.XLOOKUP(AD3,'Variable Inputs'!$I$3:$AM$3,'Variable Inputs'!$I$84:$AM$84)*'Fixed Inputs'!$F$110*_xlfn.XLOOKUP(AD3,'Variable Inputs'!$I$3:$AM$3,'Variable Inputs'!$I$14:$AM$14)*AD6</f>
        <v>0</v>
      </c>
      <c r="AE58" s="95">
        <f>-_xlfn.XLOOKUP(AE3,'Variable Inputs'!$I$3:$AM$3,'Variable Inputs'!$I$84:$AM$84)*'Fixed Inputs'!$F$110*_xlfn.XLOOKUP(AE3,'Variable Inputs'!$I$3:$AM$3,'Variable Inputs'!$I$14:$AM$14)*AE6</f>
        <v>0</v>
      </c>
      <c r="AF58" s="95">
        <f>-_xlfn.XLOOKUP(AF3,'Variable Inputs'!$I$3:$AM$3,'Variable Inputs'!$I$84:$AM$84)*'Fixed Inputs'!$F$110*_xlfn.XLOOKUP(AF3,'Variable Inputs'!$I$3:$AM$3,'Variable Inputs'!$I$14:$AM$14)*AF6</f>
        <v>0</v>
      </c>
      <c r="AG58" s="95">
        <f>-_xlfn.XLOOKUP(AG3,'Variable Inputs'!$I$3:$AM$3,'Variable Inputs'!$I$84:$AM$84)*'Fixed Inputs'!$F$110*_xlfn.XLOOKUP(AG3,'Variable Inputs'!$I$3:$AM$3,'Variable Inputs'!$I$14:$AM$14)*AG6</f>
        <v>0</v>
      </c>
      <c r="AH58" s="95">
        <f>-_xlfn.XLOOKUP(AH3,'Variable Inputs'!$I$3:$AM$3,'Variable Inputs'!$I$84:$AM$84)*'Fixed Inputs'!$F$110*_xlfn.XLOOKUP(AH3,'Variable Inputs'!$I$3:$AM$3,'Variable Inputs'!$I$14:$AM$14)*AH6</f>
        <v>0</v>
      </c>
      <c r="AI58" s="95">
        <f>-_xlfn.XLOOKUP(AI3,'Variable Inputs'!$I$3:$AM$3,'Variable Inputs'!$I$84:$AM$84)*'Fixed Inputs'!$F$110*_xlfn.XLOOKUP(AI3,'Variable Inputs'!$I$3:$AM$3,'Variable Inputs'!$I$14:$AM$14)*AI6</f>
        <v>0</v>
      </c>
      <c r="AJ58" s="95">
        <f>-_xlfn.XLOOKUP(AJ3,'Variable Inputs'!$I$3:$AM$3,'Variable Inputs'!$I$84:$AM$84)*'Fixed Inputs'!$F$110*_xlfn.XLOOKUP(AJ3,'Variable Inputs'!$I$3:$AM$3,'Variable Inputs'!$I$14:$AM$14)*AJ6</f>
        <v>0</v>
      </c>
      <c r="AK58" s="95">
        <f>-_xlfn.XLOOKUP(AK3,'Variable Inputs'!$I$3:$AM$3,'Variable Inputs'!$I$84:$AM$84)*'Fixed Inputs'!$F$110*_xlfn.XLOOKUP(AK3,'Variable Inputs'!$I$3:$AM$3,'Variable Inputs'!$I$14:$AM$14)*AK6</f>
        <v>0</v>
      </c>
      <c r="AL58" s="95">
        <f>-_xlfn.XLOOKUP(AL3,'Variable Inputs'!$I$3:$AM$3,'Variable Inputs'!$I$84:$AM$84)*'Fixed Inputs'!$F$110*_xlfn.XLOOKUP(AL3,'Variable Inputs'!$I$3:$AM$3,'Variable Inputs'!$I$14:$AM$14)*AL6</f>
        <v>0</v>
      </c>
      <c r="AM58" s="95">
        <f>-_xlfn.XLOOKUP(AM3,'Variable Inputs'!$I$3:$AM$3,'Variable Inputs'!$I$84:$AM$84)*'Fixed Inputs'!$F$110*_xlfn.XLOOKUP(AM3,'Variable Inputs'!$I$3:$AM$3,'Variable Inputs'!$I$14:$AM$14)*AM6</f>
        <v>0</v>
      </c>
    </row>
    <row r="59" spans="1:39" outlineLevel="1">
      <c r="A59" s="91"/>
      <c r="B59" s="91"/>
      <c r="C59" s="91" t="s">
        <v>243</v>
      </c>
      <c r="D59" s="91"/>
      <c r="E59" s="91"/>
      <c r="F59" s="91"/>
      <c r="G59" s="7" t="s">
        <v>71</v>
      </c>
      <c r="H59" s="91"/>
      <c r="I59" s="95">
        <f>-_xlfn.XLOOKUP(I$3,'Variable Inputs'!$I$3:$AM$3,'Variable Inputs'!$I$20:$AM$20)*(SUM('Variable Inputs'!$I76:I76)+'Fixed Inputs'!$F82)*'Fixed Inputs'!$F106*I6</f>
        <v>0</v>
      </c>
      <c r="J59" s="95">
        <f>-_xlfn.XLOOKUP(J$3,'Variable Inputs'!$I$3:$AM$3,'Variable Inputs'!$I$20:$AM$20)*(SUM('Variable Inputs'!$I76:J76)+'Fixed Inputs'!$F82)*'Fixed Inputs'!$F106*J6</f>
        <v>-8573.8916329100921</v>
      </c>
      <c r="K59" s="95">
        <f>-_xlfn.XLOOKUP(K$3,'Variable Inputs'!$I$3:$AM$3,'Variable Inputs'!$I$20:$AM$20)*(SUM('Variable Inputs'!$I76:K76)+'Fixed Inputs'!$F82)*'Fixed Inputs'!$F106*K6</f>
        <v>-8659.630549239193</v>
      </c>
      <c r="L59" s="95">
        <f>-_xlfn.XLOOKUP(L$3,'Variable Inputs'!$I$3:$AM$3,'Variable Inputs'!$I$20:$AM$20)*(SUM('Variable Inputs'!$I76:L76)+'Fixed Inputs'!$F82)*'Fixed Inputs'!$F106*L6</f>
        <v>-8746.2268547315853</v>
      </c>
      <c r="M59" s="95">
        <f>-_xlfn.XLOOKUP(M$3,'Variable Inputs'!$I$3:$AM$3,'Variable Inputs'!$I$20:$AM$20)*(SUM('Variable Inputs'!$I76:M76)+'Fixed Inputs'!$F82)*'Fixed Inputs'!$F106*M6</f>
        <v>-8833.6891232789003</v>
      </c>
      <c r="N59" s="95">
        <f>-_xlfn.XLOOKUP(N$3,'Variable Inputs'!$I$3:$AM$3,'Variable Inputs'!$I$20:$AM$20)*(SUM('Variable Inputs'!$I76:N76)+'Fixed Inputs'!$F82)*'Fixed Inputs'!$F106*N6</f>
        <v>-8922.0260145116899</v>
      </c>
      <c r="O59" s="95">
        <f>-_xlfn.XLOOKUP(O$3,'Variable Inputs'!$I$3:$AM$3,'Variable Inputs'!$I$20:$AM$20)*(SUM('Variable Inputs'!$I76:O76)+'Fixed Inputs'!$F82)*'Fixed Inputs'!$F106*O6</f>
        <v>-9011.2462746568053</v>
      </c>
      <c r="P59" s="95">
        <f>-_xlfn.XLOOKUP(P$3,'Variable Inputs'!$I$3:$AM$3,'Variable Inputs'!$I$20:$AM$20)*(SUM('Variable Inputs'!$I76:P76)+'Fixed Inputs'!$F82)*'Fixed Inputs'!$F106*P6</f>
        <v>-9101.3587374033723</v>
      </c>
      <c r="Q59" s="95">
        <f>-_xlfn.XLOOKUP(Q$3,'Variable Inputs'!$I$3:$AM$3,'Variable Inputs'!$I$20:$AM$20)*(SUM('Variable Inputs'!$I76:Q76)+'Fixed Inputs'!$F82)*'Fixed Inputs'!$F106*Q6</f>
        <v>-9192.3723247774069</v>
      </c>
      <c r="R59" s="95">
        <f>-_xlfn.XLOOKUP(R$3,'Variable Inputs'!$I$3:$AM$3,'Variable Inputs'!$I$20:$AM$20)*(SUM('Variable Inputs'!$I76:R76)+'Fixed Inputs'!$F82)*'Fixed Inputs'!$F106*R6</f>
        <v>-9284.2960480251822</v>
      </c>
      <c r="S59" s="95">
        <f>-_xlfn.XLOOKUP(S$3,'Variable Inputs'!$I$3:$AM$3,'Variable Inputs'!$I$20:$AM$20)*(SUM('Variable Inputs'!$I76:S76)+'Fixed Inputs'!$F82)*'Fixed Inputs'!$F106*S6</f>
        <v>-9377.1390085054336</v>
      </c>
      <c r="T59" s="95">
        <f>-_xlfn.XLOOKUP(T$3,'Variable Inputs'!$I$3:$AM$3,'Variable Inputs'!$I$20:$AM$20)*(SUM('Variable Inputs'!$I76:T76)+'Fixed Inputs'!$F82)*'Fixed Inputs'!$F106*T6</f>
        <v>-9470.9103985904876</v>
      </c>
      <c r="U59" s="95">
        <f>-_xlfn.XLOOKUP(U$3,'Variable Inputs'!$I$3:$AM$3,'Variable Inputs'!$I$20:$AM$20)*(SUM('Variable Inputs'!$I76:U76)+'Fixed Inputs'!$F82)*'Fixed Inputs'!$F106*U6</f>
        <v>-9565.6195025763936</v>
      </c>
      <c r="V59" s="95">
        <f>-_xlfn.XLOOKUP(V$3,'Variable Inputs'!$I$3:$AM$3,'Variable Inputs'!$I$20:$AM$20)*(SUM('Variable Inputs'!$I76:V76)+'Fixed Inputs'!$F82)*'Fixed Inputs'!$F106*V6</f>
        <v>-9661.2756976021574</v>
      </c>
      <c r="W59" s="95">
        <f>-_xlfn.XLOOKUP(W$3,'Variable Inputs'!$I$3:$AM$3,'Variable Inputs'!$I$20:$AM$20)*(SUM('Variable Inputs'!$I76:W76)+'Fixed Inputs'!$F82)*'Fixed Inputs'!$F106*W6</f>
        <v>-9757.8884545781784</v>
      </c>
      <c r="X59" s="95">
        <f>-_xlfn.XLOOKUP(X$3,'Variable Inputs'!$I$3:$AM$3,'Variable Inputs'!$I$20:$AM$20)*(SUM('Variable Inputs'!$I76:X76)+'Fixed Inputs'!$F82)*'Fixed Inputs'!$F106*X6</f>
        <v>-9855.4673391239594</v>
      </c>
      <c r="Y59" s="95">
        <f>-_xlfn.XLOOKUP(Y$3,'Variable Inputs'!$I$3:$AM$3,'Variable Inputs'!$I$20:$AM$20)*(SUM('Variable Inputs'!$I76:Y76)+'Fixed Inputs'!$F82)*'Fixed Inputs'!$F106*Y6</f>
        <v>-9954.0220125152009</v>
      </c>
      <c r="Z59" s="95">
        <f>-_xlfn.XLOOKUP(Z$3,'Variable Inputs'!$I$3:$AM$3,'Variable Inputs'!$I$20:$AM$20)*(SUM('Variable Inputs'!$I76:Z76)+'Fixed Inputs'!$F82)*'Fixed Inputs'!$F106*Z6</f>
        <v>-10053.562232640352</v>
      </c>
      <c r="AA59" s="95">
        <f>-_xlfn.XLOOKUP(AA$3,'Variable Inputs'!$I$3:$AM$3,'Variable Inputs'!$I$20:$AM$20)*(SUM('Variable Inputs'!$I76:AA76)+'Fixed Inputs'!$F82)*'Fixed Inputs'!$F106*AA6</f>
        <v>-10154.097854966758</v>
      </c>
      <c r="AB59" s="95">
        <f>-_xlfn.XLOOKUP(AB$3,'Variable Inputs'!$I$3:$AM$3,'Variable Inputs'!$I$20:$AM$20)*(SUM('Variable Inputs'!$I76:AB76)+'Fixed Inputs'!$F82)*'Fixed Inputs'!$F106*AB6</f>
        <v>-10255.638833516425</v>
      </c>
      <c r="AC59" s="95">
        <f>-_xlfn.XLOOKUP(AC$3,'Variable Inputs'!$I$3:$AM$3,'Variable Inputs'!$I$20:$AM$20)*(SUM('Variable Inputs'!$I76:AC76)+'Fixed Inputs'!$F82)*'Fixed Inputs'!$F106*AC6</f>
        <v>-10358.195221851587</v>
      </c>
      <c r="AD59" s="95">
        <f>-_xlfn.XLOOKUP(AD$3,'Variable Inputs'!$I$3:$AM$3,'Variable Inputs'!$I$20:$AM$20)*(SUM('Variable Inputs'!$I76:AD76)+'Fixed Inputs'!$F82)*'Fixed Inputs'!$F106*AD6</f>
        <v>0</v>
      </c>
      <c r="AE59" s="95">
        <f>-_xlfn.XLOOKUP(AE$3,'Variable Inputs'!$I$3:$AM$3,'Variable Inputs'!$I$20:$AM$20)*(SUM('Variable Inputs'!$I76:AE76)+'Fixed Inputs'!$F82)*'Fixed Inputs'!$F106*AE6</f>
        <v>0</v>
      </c>
      <c r="AF59" s="95">
        <f>-_xlfn.XLOOKUP(AF$3,'Variable Inputs'!$I$3:$AM$3,'Variable Inputs'!$I$20:$AM$20)*(SUM('Variable Inputs'!$I76:AF76)+'Fixed Inputs'!$F82)*'Fixed Inputs'!$F106*AF6</f>
        <v>0</v>
      </c>
      <c r="AG59" s="95">
        <f>-_xlfn.XLOOKUP(AG$3,'Variable Inputs'!$I$3:$AM$3,'Variable Inputs'!$I$20:$AM$20)*(SUM('Variable Inputs'!$I76:AG76)+'Fixed Inputs'!$F82)*'Fixed Inputs'!$F106*AG6</f>
        <v>0</v>
      </c>
      <c r="AH59" s="95">
        <f>-_xlfn.XLOOKUP(AH$3,'Variable Inputs'!$I$3:$AM$3,'Variable Inputs'!$I$20:$AM$20)*(SUM('Variable Inputs'!$I76:AH76)+'Fixed Inputs'!$F82)*'Fixed Inputs'!$F106*AH6</f>
        <v>0</v>
      </c>
      <c r="AI59" s="95">
        <f>-_xlfn.XLOOKUP(AI$3,'Variable Inputs'!$I$3:$AM$3,'Variable Inputs'!$I$20:$AM$20)*(SUM('Variable Inputs'!$I76:AI76)+'Fixed Inputs'!$F82)*'Fixed Inputs'!$F106*AI6</f>
        <v>0</v>
      </c>
      <c r="AJ59" s="95">
        <f>-_xlfn.XLOOKUP(AJ$3,'Variable Inputs'!$I$3:$AM$3,'Variable Inputs'!$I$20:$AM$20)*(SUM('Variable Inputs'!$I76:AJ76)+'Fixed Inputs'!$F82)*'Fixed Inputs'!$F106*AJ6</f>
        <v>0</v>
      </c>
      <c r="AK59" s="95">
        <f>-_xlfn.XLOOKUP(AK$3,'Variable Inputs'!$I$3:$AM$3,'Variable Inputs'!$I$20:$AM$20)*(SUM('Variable Inputs'!$I76:AK76)+'Fixed Inputs'!$F82)*'Fixed Inputs'!$F106*AK6</f>
        <v>0</v>
      </c>
      <c r="AL59" s="95">
        <f>-_xlfn.XLOOKUP(AL$3,'Variable Inputs'!$I$3:$AM$3,'Variable Inputs'!$I$20:$AM$20)*(SUM('Variable Inputs'!$I76:AL76)+'Fixed Inputs'!$F82)*'Fixed Inputs'!$F106*AL6</f>
        <v>0</v>
      </c>
      <c r="AM59" s="95">
        <f>-_xlfn.XLOOKUP(AM$3,'Variable Inputs'!$I$3:$AM$3,'Variable Inputs'!$I$20:$AM$20)*(SUM('Variable Inputs'!$I76:AM76)+'Fixed Inputs'!$F82)*'Fixed Inputs'!$F106*AM6</f>
        <v>0</v>
      </c>
    </row>
    <row r="60" spans="1:39" outlineLevel="1">
      <c r="A60" s="91"/>
      <c r="B60" s="91"/>
      <c r="C60" s="91" t="s">
        <v>244</v>
      </c>
      <c r="D60" s="91"/>
      <c r="E60" s="91"/>
      <c r="F60" s="91"/>
      <c r="G60" s="7" t="s">
        <v>71</v>
      </c>
      <c r="H60" s="91"/>
      <c r="I60" s="95">
        <f>-_xlfn.XLOOKUP(I$3,'Variable Inputs'!$I$3:$AM$3,'Variable Inputs'!$I$20:$AM$20)*(SUM('Variable Inputs'!$I77:I77)+'Fixed Inputs'!$F83)*'Fixed Inputs'!$F107*I6</f>
        <v>0</v>
      </c>
      <c r="J60" s="95">
        <f>-_xlfn.XLOOKUP(J$3,'Variable Inputs'!$I$3:$AM$3,'Variable Inputs'!$I$20:$AM$20)*(SUM('Variable Inputs'!$I77:J77)+'Fixed Inputs'!$F83)*'Fixed Inputs'!$F107*J6</f>
        <v>-6501.6</v>
      </c>
      <c r="K60" s="95">
        <f>-_xlfn.XLOOKUP(K$3,'Variable Inputs'!$I$3:$AM$3,'Variable Inputs'!$I$20:$AM$20)*(SUM('Variable Inputs'!$I77:K77)+'Fixed Inputs'!$F83)*'Fixed Inputs'!$F107*K6</f>
        <v>-6566.6160000000009</v>
      </c>
      <c r="L60" s="95">
        <f>-_xlfn.XLOOKUP(L$3,'Variable Inputs'!$I$3:$AM$3,'Variable Inputs'!$I$20:$AM$20)*(SUM('Variable Inputs'!$I77:L77)+'Fixed Inputs'!$F83)*'Fixed Inputs'!$F107*L6</f>
        <v>-6632.2821600000007</v>
      </c>
      <c r="M60" s="95">
        <f>-_xlfn.XLOOKUP(M$3,'Variable Inputs'!$I$3:$AM$3,'Variable Inputs'!$I$20:$AM$20)*(SUM('Variable Inputs'!$I77:M77)+'Fixed Inputs'!$F83)*'Fixed Inputs'!$F107*M6</f>
        <v>-6698.6049815999995</v>
      </c>
      <c r="N60" s="95">
        <f>-_xlfn.XLOOKUP(N$3,'Variable Inputs'!$I$3:$AM$3,'Variable Inputs'!$I$20:$AM$20)*(SUM('Variable Inputs'!$I77:N77)+'Fixed Inputs'!$F83)*'Fixed Inputs'!$F107*N6</f>
        <v>-6765.5910314160001</v>
      </c>
      <c r="O60" s="95">
        <f>-_xlfn.XLOOKUP(O$3,'Variable Inputs'!$I$3:$AM$3,'Variable Inputs'!$I$20:$AM$20)*(SUM('Variable Inputs'!$I77:O77)+'Fixed Inputs'!$F83)*'Fixed Inputs'!$F107*O6</f>
        <v>-6833.24694173016</v>
      </c>
      <c r="P60" s="95">
        <f>-_xlfn.XLOOKUP(P$3,'Variable Inputs'!$I$3:$AM$3,'Variable Inputs'!$I$20:$AM$20)*(SUM('Variable Inputs'!$I77:P77)+'Fixed Inputs'!$F83)*'Fixed Inputs'!$F107*P6</f>
        <v>-6901.5794111474625</v>
      </c>
      <c r="Q60" s="95">
        <f>-_xlfn.XLOOKUP(Q$3,'Variable Inputs'!$I$3:$AM$3,'Variable Inputs'!$I$20:$AM$20)*(SUM('Variable Inputs'!$I77:Q77)+'Fixed Inputs'!$F83)*'Fixed Inputs'!$F107*Q6</f>
        <v>-6970.5952052589355</v>
      </c>
      <c r="R60" s="95">
        <f>-_xlfn.XLOOKUP(R$3,'Variable Inputs'!$I$3:$AM$3,'Variable Inputs'!$I$20:$AM$20)*(SUM('Variable Inputs'!$I77:R77)+'Fixed Inputs'!$F83)*'Fixed Inputs'!$F107*R6</f>
        <v>-7040.3011573115255</v>
      </c>
      <c r="S60" s="95">
        <f>-_xlfn.XLOOKUP(S$3,'Variable Inputs'!$I$3:$AM$3,'Variable Inputs'!$I$20:$AM$20)*(SUM('Variable Inputs'!$I77:S77)+'Fixed Inputs'!$F83)*'Fixed Inputs'!$F107*S6</f>
        <v>-7110.7041688846411</v>
      </c>
      <c r="T60" s="95">
        <f>-_xlfn.XLOOKUP(T$3,'Variable Inputs'!$I$3:$AM$3,'Variable Inputs'!$I$20:$AM$20)*(SUM('Variable Inputs'!$I77:T77)+'Fixed Inputs'!$F83)*'Fixed Inputs'!$F107*T6</f>
        <v>-7181.8112105734881</v>
      </c>
      <c r="U60" s="95">
        <f>-_xlfn.XLOOKUP(U$3,'Variable Inputs'!$I$3:$AM$3,'Variable Inputs'!$I$20:$AM$20)*(SUM('Variable Inputs'!$I77:U77)+'Fixed Inputs'!$F83)*'Fixed Inputs'!$F107*U6</f>
        <v>-7253.6293226792232</v>
      </c>
      <c r="V60" s="95">
        <f>-_xlfn.XLOOKUP(V$3,'Variable Inputs'!$I$3:$AM$3,'Variable Inputs'!$I$20:$AM$20)*(SUM('Variable Inputs'!$I77:V77)+'Fixed Inputs'!$F83)*'Fixed Inputs'!$F107*V6</f>
        <v>-7326.1656159060158</v>
      </c>
      <c r="W60" s="95">
        <f>-_xlfn.XLOOKUP(W$3,'Variable Inputs'!$I$3:$AM$3,'Variable Inputs'!$I$20:$AM$20)*(SUM('Variable Inputs'!$I77:W77)+'Fixed Inputs'!$F83)*'Fixed Inputs'!$F107*W6</f>
        <v>-7399.4272720650761</v>
      </c>
      <c r="X60" s="95">
        <f>-_xlfn.XLOOKUP(X$3,'Variable Inputs'!$I$3:$AM$3,'Variable Inputs'!$I$20:$AM$20)*(SUM('Variable Inputs'!$I77:X77)+'Fixed Inputs'!$F83)*'Fixed Inputs'!$F107*X6</f>
        <v>-7473.4215447857259</v>
      </c>
      <c r="Y60" s="95">
        <f>-_xlfn.XLOOKUP(Y$3,'Variable Inputs'!$I$3:$AM$3,'Variable Inputs'!$I$20:$AM$20)*(SUM('Variable Inputs'!$I77:Y77)+'Fixed Inputs'!$F83)*'Fixed Inputs'!$F107*Y6</f>
        <v>-7548.1557602335843</v>
      </c>
      <c r="Z60" s="95">
        <f>-_xlfn.XLOOKUP(Z$3,'Variable Inputs'!$I$3:$AM$3,'Variable Inputs'!$I$20:$AM$20)*(SUM('Variable Inputs'!$I77:Z77)+'Fixed Inputs'!$F83)*'Fixed Inputs'!$F107*Z6</f>
        <v>-7623.637317835919</v>
      </c>
      <c r="AA60" s="95">
        <f>-_xlfn.XLOOKUP(AA$3,'Variable Inputs'!$I$3:$AM$3,'Variable Inputs'!$I$20:$AM$20)*(SUM('Variable Inputs'!$I77:AA77)+'Fixed Inputs'!$F83)*'Fixed Inputs'!$F107*AA6</f>
        <v>-7699.8736910142788</v>
      </c>
      <c r="AB60" s="95">
        <f>-_xlfn.XLOOKUP(AB$3,'Variable Inputs'!$I$3:$AM$3,'Variable Inputs'!$I$20:$AM$20)*(SUM('Variable Inputs'!$I77:AB77)+'Fixed Inputs'!$F83)*'Fixed Inputs'!$F107*AB6</f>
        <v>-7776.8724279244216</v>
      </c>
      <c r="AC60" s="95">
        <f>-_xlfn.XLOOKUP(AC$3,'Variable Inputs'!$I$3:$AM$3,'Variable Inputs'!$I$20:$AM$20)*(SUM('Variable Inputs'!$I77:AC77)+'Fixed Inputs'!$F83)*'Fixed Inputs'!$F107*AC6</f>
        <v>-7854.641152203666</v>
      </c>
      <c r="AD60" s="95">
        <f>-_xlfn.XLOOKUP(AD$3,'Variable Inputs'!$I$3:$AM$3,'Variable Inputs'!$I$20:$AM$20)*(SUM('Variable Inputs'!$I77:AD77)+'Fixed Inputs'!$F83)*'Fixed Inputs'!$F107*AD6</f>
        <v>0</v>
      </c>
      <c r="AE60" s="95">
        <f>-_xlfn.XLOOKUP(AE$3,'Variable Inputs'!$I$3:$AM$3,'Variable Inputs'!$I$20:$AM$20)*(SUM('Variable Inputs'!$I77:AE77)+'Fixed Inputs'!$F83)*'Fixed Inputs'!$F107*AE6</f>
        <v>0</v>
      </c>
      <c r="AF60" s="95">
        <f>-_xlfn.XLOOKUP(AF$3,'Variable Inputs'!$I$3:$AM$3,'Variable Inputs'!$I$20:$AM$20)*(SUM('Variable Inputs'!$I77:AF77)+'Fixed Inputs'!$F83)*'Fixed Inputs'!$F107*AF6</f>
        <v>0</v>
      </c>
      <c r="AG60" s="95">
        <f>-_xlfn.XLOOKUP(AG$3,'Variable Inputs'!$I$3:$AM$3,'Variable Inputs'!$I$20:$AM$20)*(SUM('Variable Inputs'!$I77:AG77)+'Fixed Inputs'!$F83)*'Fixed Inputs'!$F107*AG6</f>
        <v>0</v>
      </c>
      <c r="AH60" s="95">
        <f>-_xlfn.XLOOKUP(AH$3,'Variable Inputs'!$I$3:$AM$3,'Variable Inputs'!$I$20:$AM$20)*(SUM('Variable Inputs'!$I77:AH77)+'Fixed Inputs'!$F83)*'Fixed Inputs'!$F107*AH6</f>
        <v>0</v>
      </c>
      <c r="AI60" s="95">
        <f>-_xlfn.XLOOKUP(AI$3,'Variable Inputs'!$I$3:$AM$3,'Variable Inputs'!$I$20:$AM$20)*(SUM('Variable Inputs'!$I77:AI77)+'Fixed Inputs'!$F83)*'Fixed Inputs'!$F107*AI6</f>
        <v>0</v>
      </c>
      <c r="AJ60" s="95">
        <f>-_xlfn.XLOOKUP(AJ$3,'Variable Inputs'!$I$3:$AM$3,'Variable Inputs'!$I$20:$AM$20)*(SUM('Variable Inputs'!$I77:AJ77)+'Fixed Inputs'!$F83)*'Fixed Inputs'!$F107*AJ6</f>
        <v>0</v>
      </c>
      <c r="AK60" s="95">
        <f>-_xlfn.XLOOKUP(AK$3,'Variable Inputs'!$I$3:$AM$3,'Variable Inputs'!$I$20:$AM$20)*(SUM('Variable Inputs'!$I77:AK77)+'Fixed Inputs'!$F83)*'Fixed Inputs'!$F107*AK6</f>
        <v>0</v>
      </c>
      <c r="AL60" s="95">
        <f>-_xlfn.XLOOKUP(AL$3,'Variable Inputs'!$I$3:$AM$3,'Variable Inputs'!$I$20:$AM$20)*(SUM('Variable Inputs'!$I77:AL77)+'Fixed Inputs'!$F83)*'Fixed Inputs'!$F107*AL6</f>
        <v>0</v>
      </c>
      <c r="AM60" s="95">
        <f>-_xlfn.XLOOKUP(AM$3,'Variable Inputs'!$I$3:$AM$3,'Variable Inputs'!$I$20:$AM$20)*(SUM('Variable Inputs'!$I77:AM77)+'Fixed Inputs'!$F83)*'Fixed Inputs'!$F107*AM6</f>
        <v>0</v>
      </c>
    </row>
    <row r="61" spans="1:39" outlineLevel="1">
      <c r="A61" s="91"/>
      <c r="B61" s="91"/>
      <c r="C61" s="91" t="s">
        <v>245</v>
      </c>
      <c r="D61" s="91"/>
      <c r="E61" s="91"/>
      <c r="F61" s="91"/>
      <c r="G61" s="7" t="s">
        <v>71</v>
      </c>
      <c r="H61" s="91"/>
      <c r="I61" s="95">
        <f>-_xlfn.XLOOKUP(I$3,'Variable Inputs'!$I$3:$AM$3,'Variable Inputs'!$I$20:$AM$20)*(SUM('Variable Inputs'!$I79:I79)+'Fixed Inputs'!$F85)*'Fixed Inputs'!$F108*I6</f>
        <v>0</v>
      </c>
      <c r="J61" s="95">
        <f>-_xlfn.XLOOKUP(J$3,'Variable Inputs'!$I$3:$AM$3,'Variable Inputs'!$I$20:$AM$20)*(SUM('Variable Inputs'!$I79:J79)+'Fixed Inputs'!$F85)*'Fixed Inputs'!$F108*J6</f>
        <v>-10852.232142857143</v>
      </c>
      <c r="K61" s="95">
        <f>-_xlfn.XLOOKUP(K$3,'Variable Inputs'!$I$3:$AM$3,'Variable Inputs'!$I$20:$AM$20)*(SUM('Variable Inputs'!$I79:K79)+'Fixed Inputs'!$F85)*'Fixed Inputs'!$F108*K6</f>
        <v>-10960.754464285714</v>
      </c>
      <c r="L61" s="95">
        <f>-_xlfn.XLOOKUP(L$3,'Variable Inputs'!$I$3:$AM$3,'Variable Inputs'!$I$20:$AM$20)*(SUM('Variable Inputs'!$I79:L79)+'Fixed Inputs'!$F85)*'Fixed Inputs'!$F108*L6</f>
        <v>-11070.362008928572</v>
      </c>
      <c r="M61" s="95">
        <f>-_xlfn.XLOOKUP(M$3,'Variable Inputs'!$I$3:$AM$3,'Variable Inputs'!$I$20:$AM$20)*(SUM('Variable Inputs'!$I79:M79)+'Fixed Inputs'!$F85)*'Fixed Inputs'!$F108*M6</f>
        <v>-11181.065629017856</v>
      </c>
      <c r="N61" s="95">
        <f>-_xlfn.XLOOKUP(N$3,'Variable Inputs'!$I$3:$AM$3,'Variable Inputs'!$I$20:$AM$20)*(SUM('Variable Inputs'!$I79:N79)+'Fixed Inputs'!$F85)*'Fixed Inputs'!$F108*N6</f>
        <v>-11292.876285308035</v>
      </c>
      <c r="O61" s="95">
        <f>-_xlfn.XLOOKUP(O$3,'Variable Inputs'!$I$3:$AM$3,'Variable Inputs'!$I$20:$AM$20)*(SUM('Variable Inputs'!$I79:O79)+'Fixed Inputs'!$F85)*'Fixed Inputs'!$F108*O6</f>
        <v>-11405.805048161114</v>
      </c>
      <c r="P61" s="95">
        <f>-_xlfn.XLOOKUP(P$3,'Variable Inputs'!$I$3:$AM$3,'Variable Inputs'!$I$20:$AM$20)*(SUM('Variable Inputs'!$I79:P79)+'Fixed Inputs'!$F85)*'Fixed Inputs'!$F108*P6</f>
        <v>-11519.863098642725</v>
      </c>
      <c r="Q61" s="95">
        <f>-_xlfn.XLOOKUP(Q$3,'Variable Inputs'!$I$3:$AM$3,'Variable Inputs'!$I$20:$AM$20)*(SUM('Variable Inputs'!$I79:Q79)+'Fixed Inputs'!$F85)*'Fixed Inputs'!$F108*Q6</f>
        <v>-11635.061729629153</v>
      </c>
      <c r="R61" s="95">
        <f>-_xlfn.XLOOKUP(R$3,'Variable Inputs'!$I$3:$AM$3,'Variable Inputs'!$I$20:$AM$20)*(SUM('Variable Inputs'!$I79:R79)+'Fixed Inputs'!$F85)*'Fixed Inputs'!$F108*R6</f>
        <v>-11751.412346925445</v>
      </c>
      <c r="S61" s="95">
        <f>-_xlfn.XLOOKUP(S$3,'Variable Inputs'!$I$3:$AM$3,'Variable Inputs'!$I$20:$AM$20)*(SUM('Variable Inputs'!$I79:S79)+'Fixed Inputs'!$F85)*'Fixed Inputs'!$F108*S6</f>
        <v>-11868.926470394699</v>
      </c>
      <c r="T61" s="95">
        <f>-_xlfn.XLOOKUP(T$3,'Variable Inputs'!$I$3:$AM$3,'Variable Inputs'!$I$20:$AM$20)*(SUM('Variable Inputs'!$I79:T79)+'Fixed Inputs'!$F85)*'Fixed Inputs'!$F108*T6</f>
        <v>-11987.615735098647</v>
      </c>
      <c r="U61" s="95">
        <f>-_xlfn.XLOOKUP(U$3,'Variable Inputs'!$I$3:$AM$3,'Variable Inputs'!$I$20:$AM$20)*(SUM('Variable Inputs'!$I79:U79)+'Fixed Inputs'!$F85)*'Fixed Inputs'!$F108*U6</f>
        <v>-12107.491892449632</v>
      </c>
      <c r="V61" s="95">
        <f>-_xlfn.XLOOKUP(V$3,'Variable Inputs'!$I$3:$AM$3,'Variable Inputs'!$I$20:$AM$20)*(SUM('Variable Inputs'!$I79:V79)+'Fixed Inputs'!$F85)*'Fixed Inputs'!$F108*V6</f>
        <v>-12228.56681137413</v>
      </c>
      <c r="W61" s="95">
        <f>-_xlfn.XLOOKUP(W$3,'Variable Inputs'!$I$3:$AM$3,'Variable Inputs'!$I$20:$AM$20)*(SUM('Variable Inputs'!$I79:W79)+'Fixed Inputs'!$F85)*'Fixed Inputs'!$F108*W6</f>
        <v>-12350.852479487872</v>
      </c>
      <c r="X61" s="95">
        <f>-_xlfn.XLOOKUP(X$3,'Variable Inputs'!$I$3:$AM$3,'Variable Inputs'!$I$20:$AM$20)*(SUM('Variable Inputs'!$I79:X79)+'Fixed Inputs'!$F85)*'Fixed Inputs'!$F108*X6</f>
        <v>-12474.361004282749</v>
      </c>
      <c r="Y61" s="95">
        <f>-_xlfn.XLOOKUP(Y$3,'Variable Inputs'!$I$3:$AM$3,'Variable Inputs'!$I$20:$AM$20)*(SUM('Variable Inputs'!$I79:Y79)+'Fixed Inputs'!$F85)*'Fixed Inputs'!$F108*Y6</f>
        <v>-12599.104614325579</v>
      </c>
      <c r="Z61" s="95">
        <f>-_xlfn.XLOOKUP(Z$3,'Variable Inputs'!$I$3:$AM$3,'Variable Inputs'!$I$20:$AM$20)*(SUM('Variable Inputs'!$I79:Z79)+'Fixed Inputs'!$F85)*'Fixed Inputs'!$F108*Z6</f>
        <v>-12725.095660468834</v>
      </c>
      <c r="AA61" s="95">
        <f>-_xlfn.XLOOKUP(AA$3,'Variable Inputs'!$I$3:$AM$3,'Variable Inputs'!$I$20:$AM$20)*(SUM('Variable Inputs'!$I79:AA79)+'Fixed Inputs'!$F85)*'Fixed Inputs'!$F108*AA6</f>
        <v>-12852.346617073523</v>
      </c>
      <c r="AB61" s="95">
        <f>-_xlfn.XLOOKUP(AB$3,'Variable Inputs'!$I$3:$AM$3,'Variable Inputs'!$I$20:$AM$20)*(SUM('Variable Inputs'!$I79:AB79)+'Fixed Inputs'!$F85)*'Fixed Inputs'!$F108*AB6</f>
        <v>-12980.870083244259</v>
      </c>
      <c r="AC61" s="95">
        <f>-_xlfn.XLOOKUP(AC$3,'Variable Inputs'!$I$3:$AM$3,'Variable Inputs'!$I$20:$AM$20)*(SUM('Variable Inputs'!$I79:AC79)+'Fixed Inputs'!$F85)*'Fixed Inputs'!$F108*AC6</f>
        <v>-13110.678784076699</v>
      </c>
      <c r="AD61" s="95">
        <f>-_xlfn.XLOOKUP(AD$3,'Variable Inputs'!$I$3:$AM$3,'Variable Inputs'!$I$20:$AM$20)*(SUM('Variable Inputs'!$I79:AD79)+'Fixed Inputs'!$F85)*'Fixed Inputs'!$F108*AD6</f>
        <v>0</v>
      </c>
      <c r="AE61" s="95">
        <f>-_xlfn.XLOOKUP(AE$3,'Variable Inputs'!$I$3:$AM$3,'Variable Inputs'!$I$20:$AM$20)*(SUM('Variable Inputs'!$I79:AE79)+'Fixed Inputs'!$F85)*'Fixed Inputs'!$F108*AE6</f>
        <v>0</v>
      </c>
      <c r="AF61" s="95">
        <f>-_xlfn.XLOOKUP(AF$3,'Variable Inputs'!$I$3:$AM$3,'Variable Inputs'!$I$20:$AM$20)*(SUM('Variable Inputs'!$I79:AF79)+'Fixed Inputs'!$F85)*'Fixed Inputs'!$F108*AF6</f>
        <v>0</v>
      </c>
      <c r="AG61" s="95">
        <f>-_xlfn.XLOOKUP(AG$3,'Variable Inputs'!$I$3:$AM$3,'Variable Inputs'!$I$20:$AM$20)*(SUM('Variable Inputs'!$I79:AG79)+'Fixed Inputs'!$F85)*'Fixed Inputs'!$F108*AG6</f>
        <v>0</v>
      </c>
      <c r="AH61" s="95">
        <f>-_xlfn.XLOOKUP(AH$3,'Variable Inputs'!$I$3:$AM$3,'Variable Inputs'!$I$20:$AM$20)*(SUM('Variable Inputs'!$I79:AH79)+'Fixed Inputs'!$F85)*'Fixed Inputs'!$F108*AH6</f>
        <v>0</v>
      </c>
      <c r="AI61" s="95">
        <f>-_xlfn.XLOOKUP(AI$3,'Variable Inputs'!$I$3:$AM$3,'Variable Inputs'!$I$20:$AM$20)*(SUM('Variable Inputs'!$I79:AI79)+'Fixed Inputs'!$F85)*'Fixed Inputs'!$F108*AI6</f>
        <v>0</v>
      </c>
      <c r="AJ61" s="95">
        <f>-_xlfn.XLOOKUP(AJ$3,'Variable Inputs'!$I$3:$AM$3,'Variable Inputs'!$I$20:$AM$20)*(SUM('Variable Inputs'!$I79:AJ79)+'Fixed Inputs'!$F85)*'Fixed Inputs'!$F108*AJ6</f>
        <v>0</v>
      </c>
      <c r="AK61" s="95">
        <f>-_xlfn.XLOOKUP(AK$3,'Variable Inputs'!$I$3:$AM$3,'Variable Inputs'!$I$20:$AM$20)*(SUM('Variable Inputs'!$I79:AK79)+'Fixed Inputs'!$F85)*'Fixed Inputs'!$F108*AK6</f>
        <v>0</v>
      </c>
      <c r="AL61" s="95">
        <f>-_xlfn.XLOOKUP(AL$3,'Variable Inputs'!$I$3:$AM$3,'Variable Inputs'!$I$20:$AM$20)*(SUM('Variable Inputs'!$I79:AL79)+'Fixed Inputs'!$F85)*'Fixed Inputs'!$F108*AL6</f>
        <v>0</v>
      </c>
      <c r="AM61" s="95">
        <f>-_xlfn.XLOOKUP(AM$3,'Variable Inputs'!$I$3:$AM$3,'Variable Inputs'!$I$20:$AM$20)*(SUM('Variable Inputs'!$I79:AM79)+'Fixed Inputs'!$F85)*'Fixed Inputs'!$F108*AM6</f>
        <v>0</v>
      </c>
    </row>
    <row r="62" spans="1:39" outlineLevel="1">
      <c r="A62" s="91"/>
      <c r="B62" s="91"/>
      <c r="C62" s="91" t="s">
        <v>246</v>
      </c>
      <c r="D62" s="91"/>
      <c r="E62" s="91"/>
      <c r="F62" s="91"/>
      <c r="G62" s="7" t="s">
        <v>71</v>
      </c>
      <c r="H62" s="91"/>
      <c r="I62" s="95">
        <f>-_xlfn.XLOOKUP(I$3,'Variable Inputs'!$I$3:$AM$3,'Variable Inputs'!$I$20:$AM$20)*'Fixed Inputs'!$F111*I6</f>
        <v>0</v>
      </c>
      <c r="J62" s="95">
        <f>-_xlfn.XLOOKUP(J$3,'Variable Inputs'!$I$3:$AM$3,'Variable Inputs'!$I$20:$AM$20)*'Fixed Inputs'!$F111*J6</f>
        <v>0</v>
      </c>
      <c r="K62" s="95">
        <f>-_xlfn.XLOOKUP(K$3,'Variable Inputs'!$I$3:$AM$3,'Variable Inputs'!$I$20:$AM$20)*'Fixed Inputs'!$F111*K6</f>
        <v>0</v>
      </c>
      <c r="L62" s="95">
        <f>-_xlfn.XLOOKUP(L$3,'Variable Inputs'!$I$3:$AM$3,'Variable Inputs'!$I$20:$AM$20)*'Fixed Inputs'!$F111*L6</f>
        <v>0</v>
      </c>
      <c r="M62" s="95">
        <f>-_xlfn.XLOOKUP(M$3,'Variable Inputs'!$I$3:$AM$3,'Variable Inputs'!$I$20:$AM$20)*'Fixed Inputs'!$F111*M6</f>
        <v>0</v>
      </c>
      <c r="N62" s="95">
        <f>-_xlfn.XLOOKUP(N$3,'Variable Inputs'!$I$3:$AM$3,'Variable Inputs'!$I$20:$AM$20)*'Fixed Inputs'!$F111*N6</f>
        <v>0</v>
      </c>
      <c r="O62" s="95">
        <f>-_xlfn.XLOOKUP(O$3,'Variable Inputs'!$I$3:$AM$3,'Variable Inputs'!$I$20:$AM$20)*'Fixed Inputs'!$F111*O6</f>
        <v>0</v>
      </c>
      <c r="P62" s="95">
        <f>-_xlfn.XLOOKUP(P$3,'Variable Inputs'!$I$3:$AM$3,'Variable Inputs'!$I$20:$AM$20)*'Fixed Inputs'!$F111*P6</f>
        <v>0</v>
      </c>
      <c r="Q62" s="95">
        <f>-_xlfn.XLOOKUP(Q$3,'Variable Inputs'!$I$3:$AM$3,'Variable Inputs'!$I$20:$AM$20)*'Fixed Inputs'!$F111*Q6</f>
        <v>0</v>
      </c>
      <c r="R62" s="95">
        <f>-_xlfn.XLOOKUP(R$3,'Variable Inputs'!$I$3:$AM$3,'Variable Inputs'!$I$20:$AM$20)*'Fixed Inputs'!$F111*R6</f>
        <v>0</v>
      </c>
      <c r="S62" s="95">
        <f>-_xlfn.XLOOKUP(S$3,'Variable Inputs'!$I$3:$AM$3,'Variable Inputs'!$I$20:$AM$20)*'Fixed Inputs'!$F111*S6</f>
        <v>0</v>
      </c>
      <c r="T62" s="95">
        <f>-_xlfn.XLOOKUP(T$3,'Variable Inputs'!$I$3:$AM$3,'Variable Inputs'!$I$20:$AM$20)*'Fixed Inputs'!$F111*T6</f>
        <v>0</v>
      </c>
      <c r="U62" s="95">
        <f>-_xlfn.XLOOKUP(U$3,'Variable Inputs'!$I$3:$AM$3,'Variable Inputs'!$I$20:$AM$20)*'Fixed Inputs'!$F111*U6</f>
        <v>0</v>
      </c>
      <c r="V62" s="95">
        <f>-_xlfn.XLOOKUP(V$3,'Variable Inputs'!$I$3:$AM$3,'Variable Inputs'!$I$20:$AM$20)*'Fixed Inputs'!$F111*V6</f>
        <v>0</v>
      </c>
      <c r="W62" s="95">
        <f>-_xlfn.XLOOKUP(W$3,'Variable Inputs'!$I$3:$AM$3,'Variable Inputs'!$I$20:$AM$20)*'Fixed Inputs'!$F111*W6</f>
        <v>0</v>
      </c>
      <c r="X62" s="95">
        <f>-_xlfn.XLOOKUP(X$3,'Variable Inputs'!$I$3:$AM$3,'Variable Inputs'!$I$20:$AM$20)*'Fixed Inputs'!$F111*X6</f>
        <v>0</v>
      </c>
      <c r="Y62" s="95">
        <f>-_xlfn.XLOOKUP(Y$3,'Variable Inputs'!$I$3:$AM$3,'Variable Inputs'!$I$20:$AM$20)*'Fixed Inputs'!$F111*Y6</f>
        <v>0</v>
      </c>
      <c r="Z62" s="95">
        <f>-_xlfn.XLOOKUP(Z$3,'Variable Inputs'!$I$3:$AM$3,'Variable Inputs'!$I$20:$AM$20)*'Fixed Inputs'!$F111*Z6</f>
        <v>0</v>
      </c>
      <c r="AA62" s="95">
        <f>-_xlfn.XLOOKUP(AA$3,'Variable Inputs'!$I$3:$AM$3,'Variable Inputs'!$I$20:$AM$20)*'Fixed Inputs'!$F111*AA6</f>
        <v>0</v>
      </c>
      <c r="AB62" s="95">
        <f>-_xlfn.XLOOKUP(AB$3,'Variable Inputs'!$I$3:$AM$3,'Variable Inputs'!$I$20:$AM$20)*'Fixed Inputs'!$F111*AB6</f>
        <v>0</v>
      </c>
      <c r="AC62" s="95">
        <f>-_xlfn.XLOOKUP(AC$3,'Variable Inputs'!$I$3:$AM$3,'Variable Inputs'!$I$20:$AM$20)*'Fixed Inputs'!$F111*AC6</f>
        <v>0</v>
      </c>
      <c r="AD62" s="95">
        <f>-_xlfn.XLOOKUP(AD$3,'Variable Inputs'!$I$3:$AM$3,'Variable Inputs'!$I$20:$AM$20)*'Fixed Inputs'!$F111*AD6</f>
        <v>0</v>
      </c>
      <c r="AE62" s="95">
        <f>-_xlfn.XLOOKUP(AE$3,'Variable Inputs'!$I$3:$AM$3,'Variable Inputs'!$I$20:$AM$20)*'Fixed Inputs'!$F111*AE6</f>
        <v>0</v>
      </c>
      <c r="AF62" s="95">
        <f>-_xlfn.XLOOKUP(AF$3,'Variable Inputs'!$I$3:$AM$3,'Variable Inputs'!$I$20:$AM$20)*'Fixed Inputs'!$F111*AF6</f>
        <v>0</v>
      </c>
      <c r="AG62" s="95">
        <f>-_xlfn.XLOOKUP(AG$3,'Variable Inputs'!$I$3:$AM$3,'Variable Inputs'!$I$20:$AM$20)*'Fixed Inputs'!$F111*AG6</f>
        <v>0</v>
      </c>
      <c r="AH62" s="95">
        <f>-_xlfn.XLOOKUP(AH$3,'Variable Inputs'!$I$3:$AM$3,'Variable Inputs'!$I$20:$AM$20)*'Fixed Inputs'!$F111*AH6</f>
        <v>0</v>
      </c>
      <c r="AI62" s="95">
        <f>-_xlfn.XLOOKUP(AI$3,'Variable Inputs'!$I$3:$AM$3,'Variable Inputs'!$I$20:$AM$20)*'Fixed Inputs'!$F111*AI6</f>
        <v>0</v>
      </c>
      <c r="AJ62" s="95">
        <f>-_xlfn.XLOOKUP(AJ$3,'Variable Inputs'!$I$3:$AM$3,'Variable Inputs'!$I$20:$AM$20)*'Fixed Inputs'!$F111*AJ6</f>
        <v>0</v>
      </c>
      <c r="AK62" s="95">
        <f>-_xlfn.XLOOKUP(AK$3,'Variable Inputs'!$I$3:$AM$3,'Variable Inputs'!$I$20:$AM$20)*'Fixed Inputs'!$F111*AK6</f>
        <v>0</v>
      </c>
      <c r="AL62" s="95">
        <f>-_xlfn.XLOOKUP(AL$3,'Variable Inputs'!$I$3:$AM$3,'Variable Inputs'!$I$20:$AM$20)*'Fixed Inputs'!$F111*AL6</f>
        <v>0</v>
      </c>
      <c r="AM62" s="95">
        <f>-_xlfn.XLOOKUP(AM$3,'Variable Inputs'!$I$3:$AM$3,'Variable Inputs'!$I$20:$AM$20)*'Fixed Inputs'!$F111*AM6</f>
        <v>0</v>
      </c>
    </row>
    <row r="63" spans="1:39" outlineLevel="1">
      <c r="A63" s="91"/>
      <c r="B63" s="91"/>
      <c r="C63" s="91" t="s">
        <v>125</v>
      </c>
      <c r="D63" s="91"/>
      <c r="E63" s="91"/>
      <c r="F63" s="91"/>
      <c r="G63" s="7" t="s">
        <v>71</v>
      </c>
      <c r="H63" s="91"/>
      <c r="I63" s="95">
        <f>-'Fixed Inputs'!$F112*_xlfn.XLOOKUP(I$3,'Variable Inputs'!$I$3:$AM$3,'Variable Inputs'!$I$20:$AM$20)*I6</f>
        <v>0</v>
      </c>
      <c r="J63" s="95">
        <f>-'Fixed Inputs'!$F112*_xlfn.XLOOKUP(J$3,'Variable Inputs'!$I$3:$AM$3,'Variable Inputs'!$I$20:$AM$20)*J6</f>
        <v>0</v>
      </c>
      <c r="K63" s="95">
        <f>-'Fixed Inputs'!$F112*_xlfn.XLOOKUP(K$3,'Variable Inputs'!$I$3:$AM$3,'Variable Inputs'!$I$20:$AM$20)*K6</f>
        <v>0</v>
      </c>
      <c r="L63" s="95">
        <f>-'Fixed Inputs'!$F112*_xlfn.XLOOKUP(L$3,'Variable Inputs'!$I$3:$AM$3,'Variable Inputs'!$I$20:$AM$20)*L6</f>
        <v>0</v>
      </c>
      <c r="M63" s="95">
        <f>-'Fixed Inputs'!$F112*_xlfn.XLOOKUP(M$3,'Variable Inputs'!$I$3:$AM$3,'Variable Inputs'!$I$20:$AM$20)*M6</f>
        <v>0</v>
      </c>
      <c r="N63" s="95">
        <f>-'Fixed Inputs'!$F112*_xlfn.XLOOKUP(N$3,'Variable Inputs'!$I$3:$AM$3,'Variable Inputs'!$I$20:$AM$20)*N6</f>
        <v>0</v>
      </c>
      <c r="O63" s="95">
        <f>-'Fixed Inputs'!$F112*_xlfn.XLOOKUP(O$3,'Variable Inputs'!$I$3:$AM$3,'Variable Inputs'!$I$20:$AM$20)*O6</f>
        <v>0</v>
      </c>
      <c r="P63" s="95">
        <f>-'Fixed Inputs'!$F112*_xlfn.XLOOKUP(P$3,'Variable Inputs'!$I$3:$AM$3,'Variable Inputs'!$I$20:$AM$20)*P6</f>
        <v>0</v>
      </c>
      <c r="Q63" s="95">
        <f>-'Fixed Inputs'!$F112*_xlfn.XLOOKUP(Q$3,'Variable Inputs'!$I$3:$AM$3,'Variable Inputs'!$I$20:$AM$20)*Q6</f>
        <v>0</v>
      </c>
      <c r="R63" s="95">
        <f>-'Fixed Inputs'!$F112*_xlfn.XLOOKUP(R$3,'Variable Inputs'!$I$3:$AM$3,'Variable Inputs'!$I$20:$AM$20)*R6</f>
        <v>0</v>
      </c>
      <c r="S63" s="95">
        <f>-'Fixed Inputs'!$F112*_xlfn.XLOOKUP(S$3,'Variable Inputs'!$I$3:$AM$3,'Variable Inputs'!$I$20:$AM$20)*S6</f>
        <v>0</v>
      </c>
      <c r="T63" s="95">
        <f>-'Fixed Inputs'!$F112*_xlfn.XLOOKUP(T$3,'Variable Inputs'!$I$3:$AM$3,'Variable Inputs'!$I$20:$AM$20)*T6</f>
        <v>0</v>
      </c>
      <c r="U63" s="95">
        <f>-'Fixed Inputs'!$F112*_xlfn.XLOOKUP(U$3,'Variable Inputs'!$I$3:$AM$3,'Variable Inputs'!$I$20:$AM$20)*U6</f>
        <v>0</v>
      </c>
      <c r="V63" s="95">
        <f>-'Fixed Inputs'!$F112*_xlfn.XLOOKUP(V$3,'Variable Inputs'!$I$3:$AM$3,'Variable Inputs'!$I$20:$AM$20)*V6</f>
        <v>0</v>
      </c>
      <c r="W63" s="95">
        <f>-'Fixed Inputs'!$F112*_xlfn.XLOOKUP(W$3,'Variable Inputs'!$I$3:$AM$3,'Variable Inputs'!$I$20:$AM$20)*W6</f>
        <v>0</v>
      </c>
      <c r="X63" s="95">
        <f>-'Fixed Inputs'!$F112*_xlfn.XLOOKUP(X$3,'Variable Inputs'!$I$3:$AM$3,'Variable Inputs'!$I$20:$AM$20)*X6</f>
        <v>0</v>
      </c>
      <c r="Y63" s="95">
        <f>-'Fixed Inputs'!$F112*_xlfn.XLOOKUP(Y$3,'Variable Inputs'!$I$3:$AM$3,'Variable Inputs'!$I$20:$AM$20)*Y6</f>
        <v>0</v>
      </c>
      <c r="Z63" s="95">
        <f>-'Fixed Inputs'!$F112*_xlfn.XLOOKUP(Z$3,'Variable Inputs'!$I$3:$AM$3,'Variable Inputs'!$I$20:$AM$20)*Z6</f>
        <v>0</v>
      </c>
      <c r="AA63" s="95">
        <f>-'Fixed Inputs'!$F112*_xlfn.XLOOKUP(AA$3,'Variable Inputs'!$I$3:$AM$3,'Variable Inputs'!$I$20:$AM$20)*AA6</f>
        <v>0</v>
      </c>
      <c r="AB63" s="95">
        <f>-'Fixed Inputs'!$F112*_xlfn.XLOOKUP(AB$3,'Variable Inputs'!$I$3:$AM$3,'Variable Inputs'!$I$20:$AM$20)*AB6</f>
        <v>0</v>
      </c>
      <c r="AC63" s="95">
        <f>-'Fixed Inputs'!$F112*_xlfn.XLOOKUP(AC$3,'Variable Inputs'!$I$3:$AM$3,'Variable Inputs'!$I$20:$AM$20)*AC6</f>
        <v>0</v>
      </c>
      <c r="AD63" s="95">
        <f>-'Fixed Inputs'!$F112*_xlfn.XLOOKUP(AD$3,'Variable Inputs'!$I$3:$AM$3,'Variable Inputs'!$I$20:$AM$20)*AD6</f>
        <v>0</v>
      </c>
      <c r="AE63" s="95">
        <f>-'Fixed Inputs'!$F112*_xlfn.XLOOKUP(AE$3,'Variable Inputs'!$I$3:$AM$3,'Variable Inputs'!$I$20:$AM$20)*AE6</f>
        <v>0</v>
      </c>
      <c r="AF63" s="95">
        <f>-'Fixed Inputs'!$F112*_xlfn.XLOOKUP(AF$3,'Variable Inputs'!$I$3:$AM$3,'Variable Inputs'!$I$20:$AM$20)*AF6</f>
        <v>0</v>
      </c>
      <c r="AG63" s="95">
        <f>-'Fixed Inputs'!$F112*_xlfn.XLOOKUP(AG$3,'Variable Inputs'!$I$3:$AM$3,'Variable Inputs'!$I$20:$AM$20)*AG6</f>
        <v>0</v>
      </c>
      <c r="AH63" s="95">
        <f>-'Fixed Inputs'!$F112*_xlfn.XLOOKUP(AH$3,'Variable Inputs'!$I$3:$AM$3,'Variable Inputs'!$I$20:$AM$20)*AH6</f>
        <v>0</v>
      </c>
      <c r="AI63" s="95">
        <f>-'Fixed Inputs'!$F112*_xlfn.XLOOKUP(AI$3,'Variable Inputs'!$I$3:$AM$3,'Variable Inputs'!$I$20:$AM$20)*AI6</f>
        <v>0</v>
      </c>
      <c r="AJ63" s="95">
        <f>-'Fixed Inputs'!$F112*_xlfn.XLOOKUP(AJ$3,'Variable Inputs'!$I$3:$AM$3,'Variable Inputs'!$I$20:$AM$20)*AJ6</f>
        <v>0</v>
      </c>
      <c r="AK63" s="95">
        <f>-'Fixed Inputs'!$F112*_xlfn.XLOOKUP(AK$3,'Variable Inputs'!$I$3:$AM$3,'Variable Inputs'!$I$20:$AM$20)*AK6</f>
        <v>0</v>
      </c>
      <c r="AL63" s="95">
        <f>-'Fixed Inputs'!$F112*_xlfn.XLOOKUP(AL$3,'Variable Inputs'!$I$3:$AM$3,'Variable Inputs'!$I$20:$AM$20)*AL6</f>
        <v>0</v>
      </c>
      <c r="AM63" s="95">
        <f>-'Fixed Inputs'!$F112*_xlfn.XLOOKUP(AM$3,'Variable Inputs'!$I$3:$AM$3,'Variable Inputs'!$I$20:$AM$20)*AM6</f>
        <v>0</v>
      </c>
    </row>
    <row r="64" spans="1:39" outlineLevel="1">
      <c r="A64" s="91"/>
      <c r="B64" s="91"/>
      <c r="C64" s="91" t="s">
        <v>126</v>
      </c>
      <c r="D64" s="91"/>
      <c r="E64" s="91"/>
      <c r="F64" s="91"/>
      <c r="G64" s="7" t="s">
        <v>71</v>
      </c>
      <c r="H64" s="91"/>
      <c r="I64" s="95">
        <f>-'Fixed Inputs'!$F113*_xlfn.XLOOKUP(I$3,'Variable Inputs'!$I$3:$AM$3,'Variable Inputs'!$I$20:$AM$20)*I6</f>
        <v>0</v>
      </c>
      <c r="J64" s="95">
        <f>-'Fixed Inputs'!$F113*_xlfn.XLOOKUP(J$3,'Variable Inputs'!$I$3:$AM$3,'Variable Inputs'!$I$20:$AM$20)*J6</f>
        <v>0</v>
      </c>
      <c r="K64" s="95">
        <f>-'Fixed Inputs'!$F113*_xlfn.XLOOKUP(K$3,'Variable Inputs'!$I$3:$AM$3,'Variable Inputs'!$I$20:$AM$20)*K6</f>
        <v>0</v>
      </c>
      <c r="L64" s="95">
        <f>-'Fixed Inputs'!$F113*_xlfn.XLOOKUP(L$3,'Variable Inputs'!$I$3:$AM$3,'Variable Inputs'!$I$20:$AM$20)*L6</f>
        <v>0</v>
      </c>
      <c r="M64" s="95">
        <f>-'Fixed Inputs'!$F113*_xlfn.XLOOKUP(M$3,'Variable Inputs'!$I$3:$AM$3,'Variable Inputs'!$I$20:$AM$20)*M6</f>
        <v>0</v>
      </c>
      <c r="N64" s="95">
        <f>-'Fixed Inputs'!$F113*_xlfn.XLOOKUP(N$3,'Variable Inputs'!$I$3:$AM$3,'Variable Inputs'!$I$20:$AM$20)*N6</f>
        <v>0</v>
      </c>
      <c r="O64" s="95">
        <f>-'Fixed Inputs'!$F113*_xlfn.XLOOKUP(O$3,'Variable Inputs'!$I$3:$AM$3,'Variable Inputs'!$I$20:$AM$20)*O6</f>
        <v>0</v>
      </c>
      <c r="P64" s="95">
        <f>-'Fixed Inputs'!$F113*_xlfn.XLOOKUP(P$3,'Variable Inputs'!$I$3:$AM$3,'Variable Inputs'!$I$20:$AM$20)*P6</f>
        <v>0</v>
      </c>
      <c r="Q64" s="95">
        <f>-'Fixed Inputs'!$F113*_xlfn.XLOOKUP(Q$3,'Variable Inputs'!$I$3:$AM$3,'Variable Inputs'!$I$20:$AM$20)*Q6</f>
        <v>0</v>
      </c>
      <c r="R64" s="95">
        <f>-'Fixed Inputs'!$F113*_xlfn.XLOOKUP(R$3,'Variable Inputs'!$I$3:$AM$3,'Variable Inputs'!$I$20:$AM$20)*R6</f>
        <v>0</v>
      </c>
      <c r="S64" s="95">
        <f>-'Fixed Inputs'!$F113*_xlfn.XLOOKUP(S$3,'Variable Inputs'!$I$3:$AM$3,'Variable Inputs'!$I$20:$AM$20)*S6</f>
        <v>0</v>
      </c>
      <c r="T64" s="95">
        <f>-'Fixed Inputs'!$F113*_xlfn.XLOOKUP(T$3,'Variable Inputs'!$I$3:$AM$3,'Variable Inputs'!$I$20:$AM$20)*T6</f>
        <v>0</v>
      </c>
      <c r="U64" s="95">
        <f>-'Fixed Inputs'!$F113*_xlfn.XLOOKUP(U$3,'Variable Inputs'!$I$3:$AM$3,'Variable Inputs'!$I$20:$AM$20)*U6</f>
        <v>0</v>
      </c>
      <c r="V64" s="95">
        <f>-'Fixed Inputs'!$F113*_xlfn.XLOOKUP(V$3,'Variable Inputs'!$I$3:$AM$3,'Variable Inputs'!$I$20:$AM$20)*V6</f>
        <v>0</v>
      </c>
      <c r="W64" s="95">
        <f>-'Fixed Inputs'!$F113*_xlfn.XLOOKUP(W$3,'Variable Inputs'!$I$3:$AM$3,'Variable Inputs'!$I$20:$AM$20)*W6</f>
        <v>0</v>
      </c>
      <c r="X64" s="95">
        <f>-'Fixed Inputs'!$F113*_xlfn.XLOOKUP(X$3,'Variable Inputs'!$I$3:$AM$3,'Variable Inputs'!$I$20:$AM$20)*X6</f>
        <v>0</v>
      </c>
      <c r="Y64" s="95">
        <f>-'Fixed Inputs'!$F113*_xlfn.XLOOKUP(Y$3,'Variable Inputs'!$I$3:$AM$3,'Variable Inputs'!$I$20:$AM$20)*Y6</f>
        <v>0</v>
      </c>
      <c r="Z64" s="95">
        <f>-'Fixed Inputs'!$F113*_xlfn.XLOOKUP(Z$3,'Variable Inputs'!$I$3:$AM$3,'Variable Inputs'!$I$20:$AM$20)*Z6</f>
        <v>0</v>
      </c>
      <c r="AA64" s="95">
        <f>-'Fixed Inputs'!$F113*_xlfn.XLOOKUP(AA$3,'Variable Inputs'!$I$3:$AM$3,'Variable Inputs'!$I$20:$AM$20)*AA6</f>
        <v>0</v>
      </c>
      <c r="AB64" s="95">
        <f>-'Fixed Inputs'!$F113*_xlfn.XLOOKUP(AB$3,'Variable Inputs'!$I$3:$AM$3,'Variable Inputs'!$I$20:$AM$20)*AB6</f>
        <v>0</v>
      </c>
      <c r="AC64" s="95">
        <f>-'Fixed Inputs'!$F113*_xlfn.XLOOKUP(AC$3,'Variable Inputs'!$I$3:$AM$3,'Variable Inputs'!$I$20:$AM$20)*AC6</f>
        <v>0</v>
      </c>
      <c r="AD64" s="95">
        <f>-'Fixed Inputs'!$F113*_xlfn.XLOOKUP(AD$3,'Variable Inputs'!$I$3:$AM$3,'Variable Inputs'!$I$20:$AM$20)*AD6</f>
        <v>0</v>
      </c>
      <c r="AE64" s="95">
        <f>-'Fixed Inputs'!$F113*_xlfn.XLOOKUP(AE$3,'Variable Inputs'!$I$3:$AM$3,'Variable Inputs'!$I$20:$AM$20)*AE6</f>
        <v>0</v>
      </c>
      <c r="AF64" s="95">
        <f>-'Fixed Inputs'!$F113*_xlfn.XLOOKUP(AF$3,'Variable Inputs'!$I$3:$AM$3,'Variable Inputs'!$I$20:$AM$20)*AF6</f>
        <v>0</v>
      </c>
      <c r="AG64" s="95">
        <f>-'Fixed Inputs'!$F113*_xlfn.XLOOKUP(AG$3,'Variable Inputs'!$I$3:$AM$3,'Variable Inputs'!$I$20:$AM$20)*AG6</f>
        <v>0</v>
      </c>
      <c r="AH64" s="95">
        <f>-'Fixed Inputs'!$F113*_xlfn.XLOOKUP(AH$3,'Variable Inputs'!$I$3:$AM$3,'Variable Inputs'!$I$20:$AM$20)*AH6</f>
        <v>0</v>
      </c>
      <c r="AI64" s="95">
        <f>-'Fixed Inputs'!$F113*_xlfn.XLOOKUP(AI$3,'Variable Inputs'!$I$3:$AM$3,'Variable Inputs'!$I$20:$AM$20)*AI6</f>
        <v>0</v>
      </c>
      <c r="AJ64" s="95">
        <f>-'Fixed Inputs'!$F113*_xlfn.XLOOKUP(AJ$3,'Variable Inputs'!$I$3:$AM$3,'Variable Inputs'!$I$20:$AM$20)*AJ6</f>
        <v>0</v>
      </c>
      <c r="AK64" s="95">
        <f>-'Fixed Inputs'!$F113*_xlfn.XLOOKUP(AK$3,'Variable Inputs'!$I$3:$AM$3,'Variable Inputs'!$I$20:$AM$20)*AK6</f>
        <v>0</v>
      </c>
      <c r="AL64" s="95">
        <f>-'Fixed Inputs'!$F113*_xlfn.XLOOKUP(AL$3,'Variable Inputs'!$I$3:$AM$3,'Variable Inputs'!$I$20:$AM$20)*AL6</f>
        <v>0</v>
      </c>
      <c r="AM64" s="95">
        <f>-'Fixed Inputs'!$F113*_xlfn.XLOOKUP(AM$3,'Variable Inputs'!$I$3:$AM$3,'Variable Inputs'!$I$20:$AM$20)*AM6</f>
        <v>0</v>
      </c>
    </row>
    <row r="65" spans="3:39" outlineLevel="1">
      <c r="C65" s="91" t="s">
        <v>127</v>
      </c>
      <c r="D65" s="91"/>
      <c r="E65" s="91"/>
      <c r="F65" s="91"/>
      <c r="G65" s="7" t="s">
        <v>71</v>
      </c>
      <c r="H65" s="91"/>
      <c r="I65" s="95">
        <f>-'Fixed Inputs'!$F114*_xlfn.XLOOKUP(I$3,'Variable Inputs'!$I$3:$AM$3,'Variable Inputs'!$I$20:$AM$20)*I6</f>
        <v>0</v>
      </c>
      <c r="J65" s="95">
        <f>-'Fixed Inputs'!$F114*_xlfn.XLOOKUP(J$3,'Variable Inputs'!$I$3:$AM$3,'Variable Inputs'!$I$20:$AM$20)*J6</f>
        <v>0</v>
      </c>
      <c r="K65" s="95">
        <f>-'Fixed Inputs'!$F114*_xlfn.XLOOKUP(K$3,'Variable Inputs'!$I$3:$AM$3,'Variable Inputs'!$I$20:$AM$20)*K6</f>
        <v>0</v>
      </c>
      <c r="L65" s="95">
        <f>-'Fixed Inputs'!$F114*_xlfn.XLOOKUP(L$3,'Variable Inputs'!$I$3:$AM$3,'Variable Inputs'!$I$20:$AM$20)*L6</f>
        <v>0</v>
      </c>
      <c r="M65" s="95">
        <f>-'Fixed Inputs'!$F114*_xlfn.XLOOKUP(M$3,'Variable Inputs'!$I$3:$AM$3,'Variable Inputs'!$I$20:$AM$20)*M6</f>
        <v>0</v>
      </c>
      <c r="N65" s="95">
        <f>-'Fixed Inputs'!$F114*_xlfn.XLOOKUP(N$3,'Variable Inputs'!$I$3:$AM$3,'Variable Inputs'!$I$20:$AM$20)*N6</f>
        <v>0</v>
      </c>
      <c r="O65" s="95">
        <f>-'Fixed Inputs'!$F114*_xlfn.XLOOKUP(O$3,'Variable Inputs'!$I$3:$AM$3,'Variable Inputs'!$I$20:$AM$20)*O6</f>
        <v>0</v>
      </c>
      <c r="P65" s="95">
        <f>-'Fixed Inputs'!$F114*_xlfn.XLOOKUP(P$3,'Variable Inputs'!$I$3:$AM$3,'Variable Inputs'!$I$20:$AM$20)*P6</f>
        <v>0</v>
      </c>
      <c r="Q65" s="95">
        <f>-'Fixed Inputs'!$F114*_xlfn.XLOOKUP(Q$3,'Variable Inputs'!$I$3:$AM$3,'Variable Inputs'!$I$20:$AM$20)*Q6</f>
        <v>0</v>
      </c>
      <c r="R65" s="95">
        <f>-'Fixed Inputs'!$F114*_xlfn.XLOOKUP(R$3,'Variable Inputs'!$I$3:$AM$3,'Variable Inputs'!$I$20:$AM$20)*R6</f>
        <v>0</v>
      </c>
      <c r="S65" s="95">
        <f>-'Fixed Inputs'!$F114*_xlfn.XLOOKUP(S$3,'Variable Inputs'!$I$3:$AM$3,'Variable Inputs'!$I$20:$AM$20)*S6</f>
        <v>0</v>
      </c>
      <c r="T65" s="95">
        <f>-'Fixed Inputs'!$F114*_xlfn.XLOOKUP(T$3,'Variable Inputs'!$I$3:$AM$3,'Variable Inputs'!$I$20:$AM$20)*T6</f>
        <v>0</v>
      </c>
      <c r="U65" s="95">
        <f>-'Fixed Inputs'!$F114*_xlfn.XLOOKUP(U$3,'Variable Inputs'!$I$3:$AM$3,'Variable Inputs'!$I$20:$AM$20)*U6</f>
        <v>0</v>
      </c>
      <c r="V65" s="95">
        <f>-'Fixed Inputs'!$F114*_xlfn.XLOOKUP(V$3,'Variable Inputs'!$I$3:$AM$3,'Variable Inputs'!$I$20:$AM$20)*V6</f>
        <v>0</v>
      </c>
      <c r="W65" s="95">
        <f>-'Fixed Inputs'!$F114*_xlfn.XLOOKUP(W$3,'Variable Inputs'!$I$3:$AM$3,'Variable Inputs'!$I$20:$AM$20)*W6</f>
        <v>0</v>
      </c>
      <c r="X65" s="95">
        <f>-'Fixed Inputs'!$F114*_xlfn.XLOOKUP(X$3,'Variable Inputs'!$I$3:$AM$3,'Variable Inputs'!$I$20:$AM$20)*X6</f>
        <v>0</v>
      </c>
      <c r="Y65" s="95">
        <f>-'Fixed Inputs'!$F114*_xlfn.XLOOKUP(Y$3,'Variable Inputs'!$I$3:$AM$3,'Variable Inputs'!$I$20:$AM$20)*Y6</f>
        <v>0</v>
      </c>
      <c r="Z65" s="95">
        <f>-'Fixed Inputs'!$F114*_xlfn.XLOOKUP(Z$3,'Variable Inputs'!$I$3:$AM$3,'Variable Inputs'!$I$20:$AM$20)*Z6</f>
        <v>0</v>
      </c>
      <c r="AA65" s="95">
        <f>-'Fixed Inputs'!$F114*_xlfn.XLOOKUP(AA$3,'Variable Inputs'!$I$3:$AM$3,'Variable Inputs'!$I$20:$AM$20)*AA6</f>
        <v>0</v>
      </c>
      <c r="AB65" s="95">
        <f>-'Fixed Inputs'!$F114*_xlfn.XLOOKUP(AB$3,'Variable Inputs'!$I$3:$AM$3,'Variable Inputs'!$I$20:$AM$20)*AB6</f>
        <v>0</v>
      </c>
      <c r="AC65" s="95">
        <f>-'Fixed Inputs'!$F114*_xlfn.XLOOKUP(AC$3,'Variable Inputs'!$I$3:$AM$3,'Variable Inputs'!$I$20:$AM$20)*AC6</f>
        <v>0</v>
      </c>
      <c r="AD65" s="95">
        <f>-'Fixed Inputs'!$F114*_xlfn.XLOOKUP(AD$3,'Variable Inputs'!$I$3:$AM$3,'Variable Inputs'!$I$20:$AM$20)*AD6</f>
        <v>0</v>
      </c>
      <c r="AE65" s="95">
        <f>-'Fixed Inputs'!$F114*_xlfn.XLOOKUP(AE$3,'Variable Inputs'!$I$3:$AM$3,'Variable Inputs'!$I$20:$AM$20)*AE6</f>
        <v>0</v>
      </c>
      <c r="AF65" s="95">
        <f>-'Fixed Inputs'!$F114*_xlfn.XLOOKUP(AF$3,'Variable Inputs'!$I$3:$AM$3,'Variable Inputs'!$I$20:$AM$20)*AF6</f>
        <v>0</v>
      </c>
      <c r="AG65" s="95">
        <f>-'Fixed Inputs'!$F114*_xlfn.XLOOKUP(AG$3,'Variable Inputs'!$I$3:$AM$3,'Variable Inputs'!$I$20:$AM$20)*AG6</f>
        <v>0</v>
      </c>
      <c r="AH65" s="95">
        <f>-'Fixed Inputs'!$F114*_xlfn.XLOOKUP(AH$3,'Variable Inputs'!$I$3:$AM$3,'Variable Inputs'!$I$20:$AM$20)*AH6</f>
        <v>0</v>
      </c>
      <c r="AI65" s="95">
        <f>-'Fixed Inputs'!$F114*_xlfn.XLOOKUP(AI$3,'Variable Inputs'!$I$3:$AM$3,'Variable Inputs'!$I$20:$AM$20)*AI6</f>
        <v>0</v>
      </c>
      <c r="AJ65" s="95">
        <f>-'Fixed Inputs'!$F114*_xlfn.XLOOKUP(AJ$3,'Variable Inputs'!$I$3:$AM$3,'Variable Inputs'!$I$20:$AM$20)*AJ6</f>
        <v>0</v>
      </c>
      <c r="AK65" s="95">
        <f>-'Fixed Inputs'!$F114*_xlfn.XLOOKUP(AK$3,'Variable Inputs'!$I$3:$AM$3,'Variable Inputs'!$I$20:$AM$20)*AK6</f>
        <v>0</v>
      </c>
      <c r="AL65" s="95">
        <f>-'Fixed Inputs'!$F114*_xlfn.XLOOKUP(AL$3,'Variable Inputs'!$I$3:$AM$3,'Variable Inputs'!$I$20:$AM$20)*AL6</f>
        <v>0</v>
      </c>
      <c r="AM65" s="95">
        <f>-'Fixed Inputs'!$F114*_xlfn.XLOOKUP(AM$3,'Variable Inputs'!$I$3:$AM$3,'Variable Inputs'!$I$20:$AM$20)*AM6</f>
        <v>0</v>
      </c>
    </row>
    <row r="66" spans="3:39" outlineLevel="1">
      <c r="C66" s="91" t="s">
        <v>128</v>
      </c>
      <c r="D66" s="91"/>
      <c r="E66" s="91"/>
      <c r="F66" s="91"/>
      <c r="G66" s="7" t="s">
        <v>71</v>
      </c>
      <c r="H66" s="91"/>
      <c r="I66" s="95">
        <f>-'Fixed Inputs'!$F115*_xlfn.XLOOKUP(I$3,'Variable Inputs'!$I$3:$AM$3,'Variable Inputs'!$I$20:$AM$20)*I6</f>
        <v>0</v>
      </c>
      <c r="J66" s="95">
        <f>-'Fixed Inputs'!$F115*_xlfn.XLOOKUP(J$3,'Variable Inputs'!$I$3:$AM$3,'Variable Inputs'!$I$20:$AM$20)*J6</f>
        <v>0</v>
      </c>
      <c r="K66" s="95">
        <f>-'Fixed Inputs'!$F115*_xlfn.XLOOKUP(K$3,'Variable Inputs'!$I$3:$AM$3,'Variable Inputs'!$I$20:$AM$20)*K6</f>
        <v>0</v>
      </c>
      <c r="L66" s="95">
        <f>-'Fixed Inputs'!$F115*_xlfn.XLOOKUP(L$3,'Variable Inputs'!$I$3:$AM$3,'Variable Inputs'!$I$20:$AM$20)*L6</f>
        <v>0</v>
      </c>
      <c r="M66" s="95">
        <f>-'Fixed Inputs'!$F115*_xlfn.XLOOKUP(M$3,'Variable Inputs'!$I$3:$AM$3,'Variable Inputs'!$I$20:$AM$20)*M6</f>
        <v>0</v>
      </c>
      <c r="N66" s="95">
        <f>-'Fixed Inputs'!$F115*_xlfn.XLOOKUP(N$3,'Variable Inputs'!$I$3:$AM$3,'Variable Inputs'!$I$20:$AM$20)*N6</f>
        <v>0</v>
      </c>
      <c r="O66" s="95">
        <f>-'Fixed Inputs'!$F115*_xlfn.XLOOKUP(O$3,'Variable Inputs'!$I$3:$AM$3,'Variable Inputs'!$I$20:$AM$20)*O6</f>
        <v>0</v>
      </c>
      <c r="P66" s="95">
        <f>-'Fixed Inputs'!$F115*_xlfn.XLOOKUP(P$3,'Variable Inputs'!$I$3:$AM$3,'Variable Inputs'!$I$20:$AM$20)*P6</f>
        <v>0</v>
      </c>
      <c r="Q66" s="95">
        <f>-'Fixed Inputs'!$F115*_xlfn.XLOOKUP(Q$3,'Variable Inputs'!$I$3:$AM$3,'Variable Inputs'!$I$20:$AM$20)*Q6</f>
        <v>0</v>
      </c>
      <c r="R66" s="95">
        <f>-'Fixed Inputs'!$F115*_xlfn.XLOOKUP(R$3,'Variable Inputs'!$I$3:$AM$3,'Variable Inputs'!$I$20:$AM$20)*R6</f>
        <v>0</v>
      </c>
      <c r="S66" s="95">
        <f>-'Fixed Inputs'!$F115*_xlfn.XLOOKUP(S$3,'Variable Inputs'!$I$3:$AM$3,'Variable Inputs'!$I$20:$AM$20)*S6</f>
        <v>0</v>
      </c>
      <c r="T66" s="95">
        <f>-'Fixed Inputs'!$F115*_xlfn.XLOOKUP(T$3,'Variable Inputs'!$I$3:$AM$3,'Variable Inputs'!$I$20:$AM$20)*T6</f>
        <v>0</v>
      </c>
      <c r="U66" s="95">
        <f>-'Fixed Inputs'!$F115*_xlfn.XLOOKUP(U$3,'Variable Inputs'!$I$3:$AM$3,'Variable Inputs'!$I$20:$AM$20)*U6</f>
        <v>0</v>
      </c>
      <c r="V66" s="95">
        <f>-'Fixed Inputs'!$F115*_xlfn.XLOOKUP(V$3,'Variable Inputs'!$I$3:$AM$3,'Variable Inputs'!$I$20:$AM$20)*V6</f>
        <v>0</v>
      </c>
      <c r="W66" s="95">
        <f>-'Fixed Inputs'!$F115*_xlfn.XLOOKUP(W$3,'Variable Inputs'!$I$3:$AM$3,'Variable Inputs'!$I$20:$AM$20)*W6</f>
        <v>0</v>
      </c>
      <c r="X66" s="95">
        <f>-'Fixed Inputs'!$F115*_xlfn.XLOOKUP(X$3,'Variable Inputs'!$I$3:$AM$3,'Variable Inputs'!$I$20:$AM$20)*X6</f>
        <v>0</v>
      </c>
      <c r="Y66" s="95">
        <f>-'Fixed Inputs'!$F115*_xlfn.XLOOKUP(Y$3,'Variable Inputs'!$I$3:$AM$3,'Variable Inputs'!$I$20:$AM$20)*Y6</f>
        <v>0</v>
      </c>
      <c r="Z66" s="95">
        <f>-'Fixed Inputs'!$F115*_xlfn.XLOOKUP(Z$3,'Variable Inputs'!$I$3:$AM$3,'Variable Inputs'!$I$20:$AM$20)*Z6</f>
        <v>0</v>
      </c>
      <c r="AA66" s="95">
        <f>-'Fixed Inputs'!$F115*_xlfn.XLOOKUP(AA$3,'Variable Inputs'!$I$3:$AM$3,'Variable Inputs'!$I$20:$AM$20)*AA6</f>
        <v>0</v>
      </c>
      <c r="AB66" s="95">
        <f>-'Fixed Inputs'!$F115*_xlfn.XLOOKUP(AB$3,'Variable Inputs'!$I$3:$AM$3,'Variable Inputs'!$I$20:$AM$20)*AB6</f>
        <v>0</v>
      </c>
      <c r="AC66" s="95">
        <f>-'Fixed Inputs'!$F115*_xlfn.XLOOKUP(AC$3,'Variable Inputs'!$I$3:$AM$3,'Variable Inputs'!$I$20:$AM$20)*AC6</f>
        <v>0</v>
      </c>
      <c r="AD66" s="95">
        <f>-'Fixed Inputs'!$F115*_xlfn.XLOOKUP(AD$3,'Variable Inputs'!$I$3:$AM$3,'Variable Inputs'!$I$20:$AM$20)*AD6</f>
        <v>0</v>
      </c>
      <c r="AE66" s="95">
        <f>-'Fixed Inputs'!$F115*_xlfn.XLOOKUP(AE$3,'Variable Inputs'!$I$3:$AM$3,'Variable Inputs'!$I$20:$AM$20)*AE6</f>
        <v>0</v>
      </c>
      <c r="AF66" s="95">
        <f>-'Fixed Inputs'!$F115*_xlfn.XLOOKUP(AF$3,'Variable Inputs'!$I$3:$AM$3,'Variable Inputs'!$I$20:$AM$20)*AF6</f>
        <v>0</v>
      </c>
      <c r="AG66" s="95">
        <f>-'Fixed Inputs'!$F115*_xlfn.XLOOKUP(AG$3,'Variable Inputs'!$I$3:$AM$3,'Variable Inputs'!$I$20:$AM$20)*AG6</f>
        <v>0</v>
      </c>
      <c r="AH66" s="95">
        <f>-'Fixed Inputs'!$F115*_xlfn.XLOOKUP(AH$3,'Variable Inputs'!$I$3:$AM$3,'Variable Inputs'!$I$20:$AM$20)*AH6</f>
        <v>0</v>
      </c>
      <c r="AI66" s="95">
        <f>-'Fixed Inputs'!$F115*_xlfn.XLOOKUP(AI$3,'Variable Inputs'!$I$3:$AM$3,'Variable Inputs'!$I$20:$AM$20)*AI6</f>
        <v>0</v>
      </c>
      <c r="AJ66" s="95">
        <f>-'Fixed Inputs'!$F115*_xlfn.XLOOKUP(AJ$3,'Variable Inputs'!$I$3:$AM$3,'Variable Inputs'!$I$20:$AM$20)*AJ6</f>
        <v>0</v>
      </c>
      <c r="AK66" s="95">
        <f>-'Fixed Inputs'!$F115*_xlfn.XLOOKUP(AK$3,'Variable Inputs'!$I$3:$AM$3,'Variable Inputs'!$I$20:$AM$20)*AK6</f>
        <v>0</v>
      </c>
      <c r="AL66" s="95">
        <f>-'Fixed Inputs'!$F115*_xlfn.XLOOKUP(AL$3,'Variable Inputs'!$I$3:$AM$3,'Variable Inputs'!$I$20:$AM$20)*AL6</f>
        <v>0</v>
      </c>
      <c r="AM66" s="95">
        <f>-'Fixed Inputs'!$F115*_xlfn.XLOOKUP(AM$3,'Variable Inputs'!$I$3:$AM$3,'Variable Inputs'!$I$20:$AM$20)*AM6</f>
        <v>0</v>
      </c>
    </row>
    <row r="67" spans="3:39" outlineLevel="1">
      <c r="C67" s="91" t="s">
        <v>129</v>
      </c>
      <c r="D67" s="91"/>
      <c r="E67" s="91"/>
      <c r="F67" s="91"/>
      <c r="G67" s="7" t="s">
        <v>71</v>
      </c>
      <c r="H67" s="91"/>
      <c r="I67" s="95">
        <f>-'Fixed Inputs'!$F116*_xlfn.XLOOKUP(I$3,'Variable Inputs'!$I$3:$AM$3,'Variable Inputs'!$I$20:$AM$20)*I6</f>
        <v>0</v>
      </c>
      <c r="J67" s="95">
        <f>-'Fixed Inputs'!$F116*_xlfn.XLOOKUP(J$3,'Variable Inputs'!$I$3:$AM$3,'Variable Inputs'!$I$20:$AM$20)*J6</f>
        <v>0</v>
      </c>
      <c r="K67" s="95">
        <f>-'Fixed Inputs'!$F116*_xlfn.XLOOKUP(K$3,'Variable Inputs'!$I$3:$AM$3,'Variable Inputs'!$I$20:$AM$20)*K6</f>
        <v>0</v>
      </c>
      <c r="L67" s="95">
        <f>-'Fixed Inputs'!$F116*_xlfn.XLOOKUP(L$3,'Variable Inputs'!$I$3:$AM$3,'Variable Inputs'!$I$20:$AM$20)*L6</f>
        <v>0</v>
      </c>
      <c r="M67" s="95">
        <f>-'Fixed Inputs'!$F116*_xlfn.XLOOKUP(M$3,'Variable Inputs'!$I$3:$AM$3,'Variable Inputs'!$I$20:$AM$20)*M6</f>
        <v>0</v>
      </c>
      <c r="N67" s="95">
        <f>-'Fixed Inputs'!$F116*_xlfn.XLOOKUP(N$3,'Variable Inputs'!$I$3:$AM$3,'Variable Inputs'!$I$20:$AM$20)*N6</f>
        <v>0</v>
      </c>
      <c r="O67" s="95">
        <f>-'Fixed Inputs'!$F116*_xlfn.XLOOKUP(O$3,'Variable Inputs'!$I$3:$AM$3,'Variable Inputs'!$I$20:$AM$20)*O6</f>
        <v>0</v>
      </c>
      <c r="P67" s="95">
        <f>-'Fixed Inputs'!$F116*_xlfn.XLOOKUP(P$3,'Variable Inputs'!$I$3:$AM$3,'Variable Inputs'!$I$20:$AM$20)*P6</f>
        <v>0</v>
      </c>
      <c r="Q67" s="95">
        <f>-'Fixed Inputs'!$F116*_xlfn.XLOOKUP(Q$3,'Variable Inputs'!$I$3:$AM$3,'Variable Inputs'!$I$20:$AM$20)*Q6</f>
        <v>0</v>
      </c>
      <c r="R67" s="95">
        <f>-'Fixed Inputs'!$F116*_xlfn.XLOOKUP(R$3,'Variable Inputs'!$I$3:$AM$3,'Variable Inputs'!$I$20:$AM$20)*R6</f>
        <v>0</v>
      </c>
      <c r="S67" s="95">
        <f>-'Fixed Inputs'!$F116*_xlfn.XLOOKUP(S$3,'Variable Inputs'!$I$3:$AM$3,'Variable Inputs'!$I$20:$AM$20)*S6</f>
        <v>0</v>
      </c>
      <c r="T67" s="95">
        <f>-'Fixed Inputs'!$F116*_xlfn.XLOOKUP(T$3,'Variable Inputs'!$I$3:$AM$3,'Variable Inputs'!$I$20:$AM$20)*T6</f>
        <v>0</v>
      </c>
      <c r="U67" s="95">
        <f>-'Fixed Inputs'!$F116*_xlfn.XLOOKUP(U$3,'Variable Inputs'!$I$3:$AM$3,'Variable Inputs'!$I$20:$AM$20)*U6</f>
        <v>0</v>
      </c>
      <c r="V67" s="95">
        <f>-'Fixed Inputs'!$F116*_xlfn.XLOOKUP(V$3,'Variable Inputs'!$I$3:$AM$3,'Variable Inputs'!$I$20:$AM$20)*V6</f>
        <v>0</v>
      </c>
      <c r="W67" s="95">
        <f>-'Fixed Inputs'!$F116*_xlfn.XLOOKUP(W$3,'Variable Inputs'!$I$3:$AM$3,'Variable Inputs'!$I$20:$AM$20)*W6</f>
        <v>0</v>
      </c>
      <c r="X67" s="95">
        <f>-'Fixed Inputs'!$F116*_xlfn.XLOOKUP(X$3,'Variable Inputs'!$I$3:$AM$3,'Variable Inputs'!$I$20:$AM$20)*X6</f>
        <v>0</v>
      </c>
      <c r="Y67" s="95">
        <f>-'Fixed Inputs'!$F116*_xlfn.XLOOKUP(Y$3,'Variable Inputs'!$I$3:$AM$3,'Variable Inputs'!$I$20:$AM$20)*Y6</f>
        <v>0</v>
      </c>
      <c r="Z67" s="95">
        <f>-'Fixed Inputs'!$F116*_xlfn.XLOOKUP(Z$3,'Variable Inputs'!$I$3:$AM$3,'Variable Inputs'!$I$20:$AM$20)*Z6</f>
        <v>0</v>
      </c>
      <c r="AA67" s="95">
        <f>-'Fixed Inputs'!$F116*_xlfn.XLOOKUP(AA$3,'Variable Inputs'!$I$3:$AM$3,'Variable Inputs'!$I$20:$AM$20)*AA6</f>
        <v>0</v>
      </c>
      <c r="AB67" s="95">
        <f>-'Fixed Inputs'!$F116*_xlfn.XLOOKUP(AB$3,'Variable Inputs'!$I$3:$AM$3,'Variable Inputs'!$I$20:$AM$20)*AB6</f>
        <v>0</v>
      </c>
      <c r="AC67" s="95">
        <f>-'Fixed Inputs'!$F116*_xlfn.XLOOKUP(AC$3,'Variable Inputs'!$I$3:$AM$3,'Variable Inputs'!$I$20:$AM$20)*AC6</f>
        <v>0</v>
      </c>
      <c r="AD67" s="95">
        <f>-'Fixed Inputs'!$F116*_xlfn.XLOOKUP(AD$3,'Variable Inputs'!$I$3:$AM$3,'Variable Inputs'!$I$20:$AM$20)*AD6</f>
        <v>0</v>
      </c>
      <c r="AE67" s="95">
        <f>-'Fixed Inputs'!$F116*_xlfn.XLOOKUP(AE$3,'Variable Inputs'!$I$3:$AM$3,'Variable Inputs'!$I$20:$AM$20)*AE6</f>
        <v>0</v>
      </c>
      <c r="AF67" s="95">
        <f>-'Fixed Inputs'!$F116*_xlfn.XLOOKUP(AF$3,'Variable Inputs'!$I$3:$AM$3,'Variable Inputs'!$I$20:$AM$20)*AF6</f>
        <v>0</v>
      </c>
      <c r="AG67" s="95">
        <f>-'Fixed Inputs'!$F116*_xlfn.XLOOKUP(AG$3,'Variable Inputs'!$I$3:$AM$3,'Variable Inputs'!$I$20:$AM$20)*AG6</f>
        <v>0</v>
      </c>
      <c r="AH67" s="95">
        <f>-'Fixed Inputs'!$F116*_xlfn.XLOOKUP(AH$3,'Variable Inputs'!$I$3:$AM$3,'Variable Inputs'!$I$20:$AM$20)*AH6</f>
        <v>0</v>
      </c>
      <c r="AI67" s="95">
        <f>-'Fixed Inputs'!$F116*_xlfn.XLOOKUP(AI$3,'Variable Inputs'!$I$3:$AM$3,'Variable Inputs'!$I$20:$AM$20)*AI6</f>
        <v>0</v>
      </c>
      <c r="AJ67" s="95">
        <f>-'Fixed Inputs'!$F116*_xlfn.XLOOKUP(AJ$3,'Variable Inputs'!$I$3:$AM$3,'Variable Inputs'!$I$20:$AM$20)*AJ6</f>
        <v>0</v>
      </c>
      <c r="AK67" s="95">
        <f>-'Fixed Inputs'!$F116*_xlfn.XLOOKUP(AK$3,'Variable Inputs'!$I$3:$AM$3,'Variable Inputs'!$I$20:$AM$20)*AK6</f>
        <v>0</v>
      </c>
      <c r="AL67" s="95">
        <f>-'Fixed Inputs'!$F116*_xlfn.XLOOKUP(AL$3,'Variable Inputs'!$I$3:$AM$3,'Variable Inputs'!$I$20:$AM$20)*AL6</f>
        <v>0</v>
      </c>
      <c r="AM67" s="95">
        <f>-'Fixed Inputs'!$F116*_xlfn.XLOOKUP(AM$3,'Variable Inputs'!$I$3:$AM$3,'Variable Inputs'!$I$20:$AM$20)*AM6</f>
        <v>0</v>
      </c>
    </row>
    <row r="68" spans="3:39" outlineLevel="1">
      <c r="C68" s="118" t="s">
        <v>247</v>
      </c>
      <c r="D68" s="118"/>
      <c r="E68" s="118"/>
      <c r="F68" s="118"/>
      <c r="G68" s="9" t="s">
        <v>71</v>
      </c>
      <c r="H68" s="9"/>
      <c r="I68" s="120">
        <f t="shared" ref="I68:AM68" si="5">SUM(I58:I67)</f>
        <v>0</v>
      </c>
      <c r="J68" s="120">
        <f t="shared" si="5"/>
        <v>-225927.72377576723</v>
      </c>
      <c r="K68" s="120">
        <f t="shared" si="5"/>
        <v>-234187.00101352492</v>
      </c>
      <c r="L68" s="120">
        <f t="shared" si="5"/>
        <v>-242768.87102366021</v>
      </c>
      <c r="M68" s="120">
        <f t="shared" si="5"/>
        <v>-251686.15973389675</v>
      </c>
      <c r="N68" s="120">
        <f t="shared" si="5"/>
        <v>-260952.20533123575</v>
      </c>
      <c r="O68" s="120">
        <f t="shared" si="5"/>
        <v>-270580.87874454813</v>
      </c>
      <c r="P68" s="120">
        <f t="shared" si="5"/>
        <v>-280586.60494639364</v>
      </c>
      <c r="Q68" s="120">
        <f t="shared" si="5"/>
        <v>-290984.38510683359</v>
      </c>
      <c r="R68" s="120">
        <f t="shared" si="5"/>
        <v>-301789.81963331701</v>
      </c>
      <c r="S68" s="120">
        <f t="shared" si="5"/>
        <v>-313019.13213208184</v>
      </c>
      <c r="T68" s="120">
        <f t="shared" si="5"/>
        <v>-324689.19432793156</v>
      </c>
      <c r="U68" s="120">
        <f t="shared" si="5"/>
        <v>-336817.55198072095</v>
      </c>
      <c r="V68" s="120">
        <f t="shared" si="5"/>
        <v>-349422.45183841867</v>
      </c>
      <c r="W68" s="120">
        <f t="shared" si="5"/>
        <v>-362522.86966820894</v>
      </c>
      <c r="X68" s="120">
        <f t="shared" si="5"/>
        <v>-376138.53940875339</v>
      </c>
      <c r="Y68" s="120">
        <f t="shared" si="5"/>
        <v>-390289.98348845774</v>
      </c>
      <c r="Z68" s="120">
        <f t="shared" si="5"/>
        <v>-404998.54435638385</v>
      </c>
      <c r="AA68" s="120">
        <f t="shared" si="5"/>
        <v>-420286.41727431084</v>
      </c>
      <c r="AB68" s="120">
        <f t="shared" si="5"/>
        <v>-436176.68442039168</v>
      </c>
      <c r="AC68" s="120">
        <f t="shared" si="5"/>
        <v>-452693.35035686672</v>
      </c>
      <c r="AD68" s="120">
        <f t="shared" si="5"/>
        <v>0</v>
      </c>
      <c r="AE68" s="120">
        <f t="shared" si="5"/>
        <v>0</v>
      </c>
      <c r="AF68" s="120">
        <f t="shared" si="5"/>
        <v>0</v>
      </c>
      <c r="AG68" s="120">
        <f t="shared" si="5"/>
        <v>0</v>
      </c>
      <c r="AH68" s="120">
        <f t="shared" si="5"/>
        <v>0</v>
      </c>
      <c r="AI68" s="120">
        <f t="shared" si="5"/>
        <v>0</v>
      </c>
      <c r="AJ68" s="120">
        <f t="shared" si="5"/>
        <v>0</v>
      </c>
      <c r="AK68" s="120">
        <f t="shared" si="5"/>
        <v>0</v>
      </c>
      <c r="AL68" s="120">
        <f t="shared" si="5"/>
        <v>0</v>
      </c>
      <c r="AM68" s="120">
        <f t="shared" si="5"/>
        <v>0</v>
      </c>
    </row>
    <row r="69" spans="3:39" outlineLevel="1">
      <c r="C69" s="91"/>
      <c r="D69" s="91"/>
      <c r="E69" s="91"/>
      <c r="F69" s="91"/>
      <c r="I69" s="95"/>
      <c r="J69" s="95"/>
      <c r="K69" s="95"/>
      <c r="L69" s="95"/>
      <c r="M69" s="95"/>
      <c r="N69" s="95"/>
      <c r="O69" s="95"/>
      <c r="P69" s="95"/>
      <c r="Q69" s="95"/>
      <c r="R69" s="95"/>
      <c r="S69" s="95"/>
      <c r="T69" s="95"/>
      <c r="U69" s="95"/>
      <c r="V69" s="95"/>
      <c r="W69" s="95"/>
      <c r="X69" s="95"/>
      <c r="Y69" s="95"/>
      <c r="Z69" s="95"/>
      <c r="AA69" s="95"/>
      <c r="AB69" s="95"/>
      <c r="AC69" s="95"/>
      <c r="AD69" s="95"/>
      <c r="AE69" s="95"/>
      <c r="AF69" s="95"/>
      <c r="AG69" s="95"/>
      <c r="AH69" s="95"/>
      <c r="AI69" s="95"/>
      <c r="AJ69" s="95"/>
      <c r="AK69" s="95"/>
      <c r="AL69" s="95"/>
      <c r="AM69" s="95"/>
    </row>
    <row r="70" spans="3:39" outlineLevel="1">
      <c r="C70" s="121" t="s">
        <v>248</v>
      </c>
      <c r="D70" s="121"/>
      <c r="E70" s="121"/>
      <c r="F70" s="121"/>
      <c r="G70" s="9" t="s">
        <v>71</v>
      </c>
      <c r="H70" s="9"/>
      <c r="I70" s="122">
        <f t="shared" ref="I70:AM70" si="6">SUM(I55,I68)</f>
        <v>0</v>
      </c>
      <c r="J70" s="122">
        <f t="shared" si="6"/>
        <v>453755.99740433437</v>
      </c>
      <c r="K70" s="122">
        <f t="shared" si="6"/>
        <v>486617.58529797278</v>
      </c>
      <c r="L70" s="122">
        <f t="shared" si="6"/>
        <v>521644.39275968296</v>
      </c>
      <c r="M70" s="122">
        <f t="shared" si="6"/>
        <v>558974.10650833882</v>
      </c>
      <c r="N70" s="122">
        <f t="shared" si="6"/>
        <v>598753.00701865507</v>
      </c>
      <c r="O70" s="122">
        <f t="shared" si="6"/>
        <v>641136.49895251123</v>
      </c>
      <c r="P70" s="122">
        <f t="shared" si="6"/>
        <v>686289.67410133791</v>
      </c>
      <c r="Q70" s="122">
        <f t="shared" si="6"/>
        <v>734387.90882328572</v>
      </c>
      <c r="R70" s="122">
        <f t="shared" si="6"/>
        <v>785617.4980795749</v>
      </c>
      <c r="S70" s="122">
        <f t="shared" si="6"/>
        <v>840176.32830244</v>
      </c>
      <c r="T70" s="122">
        <f t="shared" si="6"/>
        <v>898274.59146287851</v>
      </c>
      <c r="U70" s="122">
        <f t="shared" si="6"/>
        <v>960135.54285043327</v>
      </c>
      <c r="V70" s="122">
        <f t="shared" si="6"/>
        <v>1025996.3052300208</v>
      </c>
      <c r="W70" s="122">
        <f t="shared" si="6"/>
        <v>1096108.7222028712</v>
      </c>
      <c r="X70" s="122">
        <f t="shared" si="6"/>
        <v>1170740.2637705267</v>
      </c>
      <c r="Y70" s="122">
        <f t="shared" si="6"/>
        <v>1250174.9872831691</v>
      </c>
      <c r="Z70" s="122">
        <f t="shared" si="6"/>
        <v>1334714.5571469269</v>
      </c>
      <c r="AA70" s="122">
        <f t="shared" si="6"/>
        <v>1424679.3268699506</v>
      </c>
      <c r="AB70" s="122">
        <f t="shared" si="6"/>
        <v>1520409.4872445969</v>
      </c>
      <c r="AC70" s="122">
        <f t="shared" si="6"/>
        <v>1622266.2846938539</v>
      </c>
      <c r="AD70" s="122" t="e">
        <f t="shared" si="6"/>
        <v>#DIV/0!</v>
      </c>
      <c r="AE70" s="122" t="e">
        <f t="shared" si="6"/>
        <v>#DIV/0!</v>
      </c>
      <c r="AF70" s="122" t="e">
        <f t="shared" si="6"/>
        <v>#DIV/0!</v>
      </c>
      <c r="AG70" s="122" t="e">
        <f t="shared" si="6"/>
        <v>#DIV/0!</v>
      </c>
      <c r="AH70" s="122" t="e">
        <f t="shared" si="6"/>
        <v>#DIV/0!</v>
      </c>
      <c r="AI70" s="122" t="e">
        <f t="shared" si="6"/>
        <v>#DIV/0!</v>
      </c>
      <c r="AJ70" s="122" t="e">
        <f t="shared" si="6"/>
        <v>#DIV/0!</v>
      </c>
      <c r="AK70" s="122" t="e">
        <f t="shared" si="6"/>
        <v>#DIV/0!</v>
      </c>
      <c r="AL70" s="122" t="e">
        <f t="shared" si="6"/>
        <v>#DIV/0!</v>
      </c>
      <c r="AM70" s="122" t="e">
        <f t="shared" si="6"/>
        <v>#DIV/0!</v>
      </c>
    </row>
    <row r="71" spans="3:39" outlineLevel="1">
      <c r="C71" s="91"/>
      <c r="D71" s="91"/>
      <c r="E71" s="91"/>
      <c r="F71" s="91"/>
      <c r="G71" s="9"/>
      <c r="H71" s="9"/>
      <c r="I71" s="95"/>
      <c r="J71" s="95"/>
      <c r="K71" s="95"/>
      <c r="L71" s="95"/>
      <c r="M71" s="95"/>
      <c r="N71" s="95"/>
      <c r="O71" s="95"/>
      <c r="P71" s="95"/>
      <c r="Q71" s="95"/>
      <c r="R71" s="95"/>
      <c r="S71" s="95"/>
      <c r="T71" s="95"/>
      <c r="U71" s="95"/>
      <c r="V71" s="95"/>
      <c r="W71" s="95"/>
      <c r="X71" s="95"/>
      <c r="Y71" s="95"/>
      <c r="Z71" s="95"/>
      <c r="AA71" s="95"/>
      <c r="AB71" s="95"/>
      <c r="AC71" s="95"/>
      <c r="AD71" s="95"/>
      <c r="AE71" s="95"/>
      <c r="AF71" s="95"/>
      <c r="AG71" s="95"/>
      <c r="AH71" s="95"/>
      <c r="AI71" s="95"/>
      <c r="AJ71" s="95"/>
      <c r="AK71" s="95"/>
      <c r="AL71" s="95"/>
      <c r="AM71" s="95"/>
    </row>
    <row r="72" spans="3:39" outlineLevel="1">
      <c r="C72" s="123" t="s">
        <v>249</v>
      </c>
      <c r="D72" s="123"/>
      <c r="E72" s="123"/>
      <c r="F72" s="123"/>
      <c r="G72" s="7" t="s">
        <v>71</v>
      </c>
      <c r="I72" s="124">
        <f ca="1">'Developer Calculations'!I239</f>
        <v>0</v>
      </c>
      <c r="J72" s="124">
        <f ca="1">'Developer Calculations'!J239</f>
        <v>-260750</v>
      </c>
      <c r="K72" s="124">
        <f ca="1">'Developer Calculations'!K239</f>
        <v>-260750</v>
      </c>
      <c r="L72" s="124">
        <f ca="1">'Developer Calculations'!L239</f>
        <v>-260750</v>
      </c>
      <c r="M72" s="124">
        <f ca="1">'Developer Calculations'!M239</f>
        <v>-260750</v>
      </c>
      <c r="N72" s="124">
        <f ca="1">'Developer Calculations'!N239</f>
        <v>-260750</v>
      </c>
      <c r="O72" s="124">
        <f ca="1">'Developer Calculations'!O239</f>
        <v>-140750</v>
      </c>
      <c r="P72" s="124">
        <f ca="1">'Developer Calculations'!P239</f>
        <v>-155750</v>
      </c>
      <c r="Q72" s="124">
        <f ca="1">'Developer Calculations'!Q239</f>
        <v>-155750</v>
      </c>
      <c r="R72" s="124">
        <f ca="1">'Developer Calculations'!R239</f>
        <v>-155750</v>
      </c>
      <c r="S72" s="124">
        <f ca="1">'Developer Calculations'!S239</f>
        <v>-155750</v>
      </c>
      <c r="T72" s="124">
        <f ca="1">'Developer Calculations'!T239</f>
        <v>-70750</v>
      </c>
      <c r="U72" s="124">
        <f ca="1">'Developer Calculations'!U239</f>
        <v>-89350</v>
      </c>
      <c r="V72" s="124">
        <f ca="1">'Developer Calculations'!V239</f>
        <v>-89350</v>
      </c>
      <c r="W72" s="124">
        <f ca="1">'Developer Calculations'!W239</f>
        <v>-89350</v>
      </c>
      <c r="X72" s="124">
        <f ca="1">'Developer Calculations'!X239</f>
        <v>-89350</v>
      </c>
      <c r="Y72" s="124">
        <f ca="1">'Developer Calculations'!Y239</f>
        <v>-89350</v>
      </c>
      <c r="Z72" s="124">
        <f ca="1">'Developer Calculations'!Z239</f>
        <v>-89350</v>
      </c>
      <c r="AA72" s="124">
        <f ca="1">'Developer Calculations'!AA239</f>
        <v>-89350</v>
      </c>
      <c r="AB72" s="124">
        <f ca="1">'Developer Calculations'!AB239</f>
        <v>-89350</v>
      </c>
      <c r="AC72" s="124">
        <f ca="1">'Developer Calculations'!AC239</f>
        <v>-89350</v>
      </c>
      <c r="AD72" s="124">
        <f ca="1">'Developer Calculations'!AD239</f>
        <v>-33600</v>
      </c>
      <c r="AE72" s="124">
        <f ca="1">'Developer Calculations'!AE239</f>
        <v>0</v>
      </c>
      <c r="AF72" s="124">
        <f ca="1">'Developer Calculations'!AF239</f>
        <v>0</v>
      </c>
      <c r="AG72" s="124">
        <f ca="1">'Developer Calculations'!AG239</f>
        <v>0</v>
      </c>
      <c r="AH72" s="124">
        <f ca="1">'Developer Calculations'!AH239</f>
        <v>0</v>
      </c>
      <c r="AI72" s="124">
        <f ca="1">'Developer Calculations'!AI239</f>
        <v>0</v>
      </c>
      <c r="AJ72" s="124">
        <f ca="1">'Developer Calculations'!AJ239</f>
        <v>0</v>
      </c>
      <c r="AK72" s="124">
        <f ca="1">'Developer Calculations'!AK239</f>
        <v>0</v>
      </c>
      <c r="AL72" s="124">
        <f ca="1">'Developer Calculations'!AL239</f>
        <v>0</v>
      </c>
      <c r="AM72" s="124">
        <f ca="1">'Developer Calculations'!AM239</f>
        <v>0</v>
      </c>
    </row>
    <row r="73" spans="3:39" outlineLevel="1">
      <c r="C73" s="91" t="s">
        <v>250</v>
      </c>
      <c r="D73" s="91"/>
      <c r="E73" s="91"/>
      <c r="F73" s="91"/>
      <c r="G73" s="9" t="s">
        <v>71</v>
      </c>
      <c r="H73" s="9"/>
      <c r="I73" s="95">
        <f t="shared" ref="I73:AM73" ca="1" si="7">SUM(I70,I72)</f>
        <v>0</v>
      </c>
      <c r="J73" s="95">
        <f t="shared" ca="1" si="7"/>
        <v>193005.99740433437</v>
      </c>
      <c r="K73" s="95">
        <f t="shared" ca="1" si="7"/>
        <v>225867.58529797278</v>
      </c>
      <c r="L73" s="95">
        <f t="shared" ca="1" si="7"/>
        <v>260894.39275968296</v>
      </c>
      <c r="M73" s="95">
        <f t="shared" ca="1" si="7"/>
        <v>298224.10650833882</v>
      </c>
      <c r="N73" s="95">
        <f t="shared" ca="1" si="7"/>
        <v>338003.00701865507</v>
      </c>
      <c r="O73" s="95">
        <f t="shared" ca="1" si="7"/>
        <v>500386.49895251123</v>
      </c>
      <c r="P73" s="95">
        <f t="shared" ca="1" si="7"/>
        <v>530539.67410133791</v>
      </c>
      <c r="Q73" s="95">
        <f t="shared" ca="1" si="7"/>
        <v>578637.90882328572</v>
      </c>
      <c r="R73" s="95">
        <f t="shared" ca="1" si="7"/>
        <v>629867.4980795749</v>
      </c>
      <c r="S73" s="95">
        <f t="shared" ca="1" si="7"/>
        <v>684426.32830244</v>
      </c>
      <c r="T73" s="95">
        <f t="shared" ca="1" si="7"/>
        <v>827524.59146287851</v>
      </c>
      <c r="U73" s="95">
        <f t="shared" ca="1" si="7"/>
        <v>870785.54285043327</v>
      </c>
      <c r="V73" s="95">
        <f t="shared" ca="1" si="7"/>
        <v>936646.30523002078</v>
      </c>
      <c r="W73" s="95">
        <f t="shared" ca="1" si="7"/>
        <v>1006758.7222028712</v>
      </c>
      <c r="X73" s="95">
        <f t="shared" ca="1" si="7"/>
        <v>1081390.2637705267</v>
      </c>
      <c r="Y73" s="95">
        <f t="shared" ca="1" si="7"/>
        <v>1160824.9872831691</v>
      </c>
      <c r="Z73" s="95">
        <f t="shared" ca="1" si="7"/>
        <v>1245364.5571469269</v>
      </c>
      <c r="AA73" s="95">
        <f t="shared" ca="1" si="7"/>
        <v>1335329.3268699506</v>
      </c>
      <c r="AB73" s="95">
        <f t="shared" ca="1" si="7"/>
        <v>1431059.4872445969</v>
      </c>
      <c r="AC73" s="95">
        <f t="shared" ca="1" si="7"/>
        <v>1532916.2846938539</v>
      </c>
      <c r="AD73" s="95" t="e">
        <f t="shared" si="7"/>
        <v>#DIV/0!</v>
      </c>
      <c r="AE73" s="95" t="e">
        <f t="shared" si="7"/>
        <v>#DIV/0!</v>
      </c>
      <c r="AF73" s="95" t="e">
        <f t="shared" si="7"/>
        <v>#DIV/0!</v>
      </c>
      <c r="AG73" s="95" t="e">
        <f t="shared" si="7"/>
        <v>#DIV/0!</v>
      </c>
      <c r="AH73" s="95" t="e">
        <f t="shared" si="7"/>
        <v>#DIV/0!</v>
      </c>
      <c r="AI73" s="95" t="e">
        <f t="shared" si="7"/>
        <v>#DIV/0!</v>
      </c>
      <c r="AJ73" s="95" t="e">
        <f t="shared" si="7"/>
        <v>#DIV/0!</v>
      </c>
      <c r="AK73" s="95" t="e">
        <f t="shared" si="7"/>
        <v>#DIV/0!</v>
      </c>
      <c r="AL73" s="95" t="e">
        <f t="shared" si="7"/>
        <v>#DIV/0!</v>
      </c>
      <c r="AM73" s="95" t="e">
        <f t="shared" si="7"/>
        <v>#DIV/0!</v>
      </c>
    </row>
    <row r="74" spans="3:39" outlineLevel="1">
      <c r="C74" s="91"/>
      <c r="D74" s="91"/>
      <c r="E74" s="91"/>
      <c r="F74" s="91"/>
      <c r="I74" s="95"/>
      <c r="J74" s="95"/>
      <c r="K74" s="95"/>
      <c r="L74" s="95"/>
      <c r="M74" s="95"/>
      <c r="N74" s="95"/>
      <c r="O74" s="95"/>
      <c r="P74" s="95"/>
      <c r="Q74" s="95"/>
      <c r="R74" s="95"/>
      <c r="S74" s="95"/>
      <c r="T74" s="95"/>
      <c r="U74" s="95"/>
      <c r="V74" s="95"/>
      <c r="W74" s="95"/>
      <c r="X74" s="95"/>
      <c r="Y74" s="95"/>
      <c r="Z74" s="95"/>
      <c r="AA74" s="95"/>
      <c r="AB74" s="95"/>
      <c r="AC74" s="95"/>
      <c r="AD74" s="95"/>
      <c r="AE74" s="95"/>
      <c r="AF74" s="95"/>
      <c r="AG74" s="95"/>
      <c r="AH74" s="95"/>
      <c r="AI74" s="95"/>
      <c r="AJ74" s="95"/>
      <c r="AK74" s="95"/>
      <c r="AL74" s="95"/>
      <c r="AM74" s="95"/>
    </row>
    <row r="75" spans="3:39" outlineLevel="1">
      <c r="C75" s="91" t="s">
        <v>251</v>
      </c>
      <c r="D75" s="91"/>
      <c r="E75" s="91"/>
      <c r="F75" s="91"/>
      <c r="G75" s="7" t="s">
        <v>71</v>
      </c>
      <c r="I75" s="95">
        <f t="shared" ref="I75:AM75" si="8">-I126</f>
        <v>0</v>
      </c>
      <c r="J75" s="95">
        <f t="shared" si="8"/>
        <v>-37250</v>
      </c>
      <c r="K75" s="95">
        <f t="shared" si="8"/>
        <v>-33871.794520901909</v>
      </c>
      <c r="L75" s="95">
        <f t="shared" si="8"/>
        <v>-30324.678767848905</v>
      </c>
      <c r="M75" s="95">
        <f t="shared" si="8"/>
        <v>-26600.207227143255</v>
      </c>
      <c r="N75" s="95">
        <f t="shared" si="8"/>
        <v>-22689.512109402323</v>
      </c>
      <c r="O75" s="95">
        <f t="shared" si="8"/>
        <v>-18583.282235774343</v>
      </c>
      <c r="P75" s="95">
        <f t="shared" si="8"/>
        <v>-14271.740868464964</v>
      </c>
      <c r="Q75" s="95">
        <f t="shared" si="8"/>
        <v>-9744.6224327901145</v>
      </c>
      <c r="R75" s="95">
        <f t="shared" si="8"/>
        <v>-4991.1480753315245</v>
      </c>
      <c r="S75" s="95">
        <f t="shared" si="8"/>
        <v>0</v>
      </c>
      <c r="T75" s="95">
        <f t="shared" si="8"/>
        <v>0</v>
      </c>
      <c r="U75" s="95">
        <f t="shared" si="8"/>
        <v>0</v>
      </c>
      <c r="V75" s="95">
        <f t="shared" si="8"/>
        <v>0</v>
      </c>
      <c r="W75" s="95">
        <f t="shared" si="8"/>
        <v>0</v>
      </c>
      <c r="X75" s="95">
        <f t="shared" si="8"/>
        <v>0</v>
      </c>
      <c r="Y75" s="95">
        <f t="shared" si="8"/>
        <v>0</v>
      </c>
      <c r="Z75" s="95">
        <f t="shared" si="8"/>
        <v>0</v>
      </c>
      <c r="AA75" s="95">
        <f t="shared" si="8"/>
        <v>0</v>
      </c>
      <c r="AB75" s="95">
        <f t="shared" si="8"/>
        <v>0</v>
      </c>
      <c r="AC75" s="95">
        <f t="shared" si="8"/>
        <v>0</v>
      </c>
      <c r="AD75" s="95">
        <f t="shared" si="8"/>
        <v>0</v>
      </c>
      <c r="AE75" s="95">
        <f t="shared" si="8"/>
        <v>0</v>
      </c>
      <c r="AF75" s="95">
        <f t="shared" si="8"/>
        <v>0</v>
      </c>
      <c r="AG75" s="95">
        <f t="shared" si="8"/>
        <v>0</v>
      </c>
      <c r="AH75" s="95">
        <f t="shared" si="8"/>
        <v>0</v>
      </c>
      <c r="AI75" s="95">
        <f t="shared" si="8"/>
        <v>0</v>
      </c>
      <c r="AJ75" s="95">
        <f t="shared" si="8"/>
        <v>0</v>
      </c>
      <c r="AK75" s="95">
        <f t="shared" si="8"/>
        <v>0</v>
      </c>
      <c r="AL75" s="95">
        <f t="shared" si="8"/>
        <v>0</v>
      </c>
      <c r="AM75" s="95">
        <f t="shared" si="8"/>
        <v>0</v>
      </c>
    </row>
    <row r="76" spans="3:39" outlineLevel="1">
      <c r="C76" s="91" t="s">
        <v>252</v>
      </c>
      <c r="D76" s="91"/>
      <c r="E76" s="91"/>
      <c r="F76" s="91"/>
      <c r="G76" s="7" t="s">
        <v>71</v>
      </c>
      <c r="I76" s="95">
        <f t="shared" ref="I76:AM76" si="9">-I142</f>
        <v>0</v>
      </c>
      <c r="J76" s="95">
        <f t="shared" si="9"/>
        <v>0</v>
      </c>
      <c r="K76" s="95">
        <f t="shared" si="9"/>
        <v>0</v>
      </c>
      <c r="L76" s="95">
        <f t="shared" si="9"/>
        <v>0</v>
      </c>
      <c r="M76" s="95">
        <f t="shared" si="9"/>
        <v>0</v>
      </c>
      <c r="N76" s="95">
        <f t="shared" si="9"/>
        <v>0</v>
      </c>
      <c r="O76" s="95">
        <f t="shared" si="9"/>
        <v>0</v>
      </c>
      <c r="P76" s="95">
        <f t="shared" si="9"/>
        <v>0</v>
      </c>
      <c r="Q76" s="95">
        <f t="shared" si="9"/>
        <v>0</v>
      </c>
      <c r="R76" s="95">
        <f t="shared" si="9"/>
        <v>0</v>
      </c>
      <c r="S76" s="95">
        <f t="shared" si="9"/>
        <v>0</v>
      </c>
      <c r="T76" s="95">
        <f t="shared" si="9"/>
        <v>0</v>
      </c>
      <c r="U76" s="95">
        <f t="shared" si="9"/>
        <v>0</v>
      </c>
      <c r="V76" s="95">
        <f t="shared" si="9"/>
        <v>0</v>
      </c>
      <c r="W76" s="95">
        <f t="shared" si="9"/>
        <v>0</v>
      </c>
      <c r="X76" s="95">
        <f t="shared" si="9"/>
        <v>0</v>
      </c>
      <c r="Y76" s="95">
        <f t="shared" si="9"/>
        <v>0</v>
      </c>
      <c r="Z76" s="95">
        <f t="shared" si="9"/>
        <v>0</v>
      </c>
      <c r="AA76" s="95">
        <f t="shared" si="9"/>
        <v>0</v>
      </c>
      <c r="AB76" s="95">
        <f t="shared" si="9"/>
        <v>0</v>
      </c>
      <c r="AC76" s="95">
        <f t="shared" si="9"/>
        <v>0</v>
      </c>
      <c r="AD76" s="95">
        <f t="shared" si="9"/>
        <v>0</v>
      </c>
      <c r="AE76" s="95">
        <f t="shared" si="9"/>
        <v>0</v>
      </c>
      <c r="AF76" s="95">
        <f t="shared" si="9"/>
        <v>0</v>
      </c>
      <c r="AG76" s="95">
        <f t="shared" si="9"/>
        <v>0</v>
      </c>
      <c r="AH76" s="95">
        <f t="shared" si="9"/>
        <v>0</v>
      </c>
      <c r="AI76" s="95">
        <f t="shared" si="9"/>
        <v>0</v>
      </c>
      <c r="AJ76" s="95">
        <f t="shared" si="9"/>
        <v>0</v>
      </c>
      <c r="AK76" s="95">
        <f t="shared" si="9"/>
        <v>0</v>
      </c>
      <c r="AL76" s="95">
        <f t="shared" si="9"/>
        <v>0</v>
      </c>
      <c r="AM76" s="95">
        <f t="shared" si="9"/>
        <v>0</v>
      </c>
    </row>
    <row r="77" spans="3:39" outlineLevel="1">
      <c r="C77" s="118" t="s">
        <v>253</v>
      </c>
      <c r="D77" s="118"/>
      <c r="E77" s="118"/>
      <c r="F77" s="118"/>
      <c r="G77" s="9" t="s">
        <v>71</v>
      </c>
      <c r="H77" s="9"/>
      <c r="I77" s="120">
        <f t="shared" ref="I77:AM77" ca="1" si="10">SUM(I73,I75,I76)</f>
        <v>0</v>
      </c>
      <c r="J77" s="120">
        <f t="shared" ca="1" si="10"/>
        <v>155755.99740433437</v>
      </c>
      <c r="K77" s="120">
        <f t="shared" ca="1" si="10"/>
        <v>191995.79077707086</v>
      </c>
      <c r="L77" s="120">
        <f t="shared" ca="1" si="10"/>
        <v>230569.71399183405</v>
      </c>
      <c r="M77" s="120">
        <f t="shared" ca="1" si="10"/>
        <v>271623.8992811956</v>
      </c>
      <c r="N77" s="120">
        <f t="shared" ca="1" si="10"/>
        <v>315313.49490925274</v>
      </c>
      <c r="O77" s="120">
        <f t="shared" ca="1" si="10"/>
        <v>481803.2167167369</v>
      </c>
      <c r="P77" s="120">
        <f t="shared" ca="1" si="10"/>
        <v>516267.93323287292</v>
      </c>
      <c r="Q77" s="120">
        <f t="shared" ca="1" si="10"/>
        <v>568893.2863904956</v>
      </c>
      <c r="R77" s="120">
        <f t="shared" ca="1" si="10"/>
        <v>624876.35000424343</v>
      </c>
      <c r="S77" s="120">
        <f t="shared" ca="1" si="10"/>
        <v>684426.32830244</v>
      </c>
      <c r="T77" s="120">
        <f t="shared" ca="1" si="10"/>
        <v>827524.59146287851</v>
      </c>
      <c r="U77" s="120">
        <f t="shared" ca="1" si="10"/>
        <v>870785.54285043327</v>
      </c>
      <c r="V77" s="120">
        <f t="shared" ca="1" si="10"/>
        <v>936646.30523002078</v>
      </c>
      <c r="W77" s="120">
        <f t="shared" ca="1" si="10"/>
        <v>1006758.7222028712</v>
      </c>
      <c r="X77" s="120">
        <f t="shared" ca="1" si="10"/>
        <v>1081390.2637705267</v>
      </c>
      <c r="Y77" s="120">
        <f t="shared" ca="1" si="10"/>
        <v>1160824.9872831691</v>
      </c>
      <c r="Z77" s="120">
        <f t="shared" ca="1" si="10"/>
        <v>1245364.5571469269</v>
      </c>
      <c r="AA77" s="120">
        <f t="shared" ca="1" si="10"/>
        <v>1335329.3268699506</v>
      </c>
      <c r="AB77" s="120">
        <f t="shared" ca="1" si="10"/>
        <v>1431059.4872445969</v>
      </c>
      <c r="AC77" s="120">
        <f t="shared" ca="1" si="10"/>
        <v>1532916.2846938539</v>
      </c>
      <c r="AD77" s="120" t="e">
        <f t="shared" si="10"/>
        <v>#DIV/0!</v>
      </c>
      <c r="AE77" s="120" t="e">
        <f t="shared" si="10"/>
        <v>#DIV/0!</v>
      </c>
      <c r="AF77" s="120" t="e">
        <f t="shared" si="10"/>
        <v>#DIV/0!</v>
      </c>
      <c r="AG77" s="120" t="e">
        <f t="shared" si="10"/>
        <v>#DIV/0!</v>
      </c>
      <c r="AH77" s="120" t="e">
        <f t="shared" si="10"/>
        <v>#DIV/0!</v>
      </c>
      <c r="AI77" s="120" t="e">
        <f t="shared" si="10"/>
        <v>#DIV/0!</v>
      </c>
      <c r="AJ77" s="120" t="e">
        <f t="shared" si="10"/>
        <v>#DIV/0!</v>
      </c>
      <c r="AK77" s="120" t="e">
        <f t="shared" si="10"/>
        <v>#DIV/0!</v>
      </c>
      <c r="AL77" s="120" t="e">
        <f t="shared" si="10"/>
        <v>#DIV/0!</v>
      </c>
      <c r="AM77" s="120" t="e">
        <f t="shared" si="10"/>
        <v>#DIV/0!</v>
      </c>
    </row>
    <row r="78" spans="3:39" outlineLevel="1">
      <c r="C78" s="91"/>
      <c r="D78" s="91"/>
      <c r="E78" s="91"/>
      <c r="F78" s="91"/>
      <c r="I78" s="95"/>
      <c r="J78" s="95"/>
      <c r="K78" s="95"/>
      <c r="L78" s="95"/>
      <c r="M78" s="95"/>
      <c r="N78" s="95"/>
      <c r="O78" s="95"/>
      <c r="P78" s="95"/>
      <c r="Q78" s="95"/>
      <c r="R78" s="95"/>
      <c r="S78" s="95"/>
      <c r="T78" s="95"/>
      <c r="U78" s="95"/>
      <c r="V78" s="95"/>
      <c r="W78" s="95"/>
      <c r="X78" s="95"/>
      <c r="Y78" s="95"/>
      <c r="Z78" s="95"/>
      <c r="AA78" s="95"/>
      <c r="AB78" s="95"/>
      <c r="AC78" s="95"/>
      <c r="AD78" s="95"/>
      <c r="AE78" s="95"/>
      <c r="AF78" s="95"/>
      <c r="AG78" s="95"/>
      <c r="AH78" s="95"/>
      <c r="AI78" s="95"/>
      <c r="AJ78" s="95"/>
      <c r="AK78" s="95"/>
      <c r="AL78" s="95"/>
      <c r="AM78" s="95"/>
    </row>
    <row r="79" spans="3:39" outlineLevel="1">
      <c r="C79" s="91" t="s">
        <v>254</v>
      </c>
      <c r="D79" s="91"/>
      <c r="E79" s="91"/>
      <c r="F79" s="91"/>
      <c r="G79" s="7" t="s">
        <v>71</v>
      </c>
      <c r="I79" s="95">
        <f ca="1">-MAX(0,I77*'Fixed Inputs'!$F$21)</f>
        <v>0</v>
      </c>
      <c r="J79" s="95">
        <f ca="1">-MAX(0,J77*'Fixed Inputs'!$F$21)</f>
        <v>-46726.799221300309</v>
      </c>
      <c r="K79" s="95">
        <f ca="1">-MAX(0,K77*'Fixed Inputs'!$F$21)</f>
        <v>-57598.737233121254</v>
      </c>
      <c r="L79" s="95">
        <f ca="1">-MAX(0,L77*'Fixed Inputs'!$F$21)</f>
        <v>-69170.914197550213</v>
      </c>
      <c r="M79" s="95">
        <f ca="1">-MAX(0,M77*'Fixed Inputs'!$F$21)</f>
        <v>-81487.169784358673</v>
      </c>
      <c r="N79" s="95">
        <f ca="1">-MAX(0,N77*'Fixed Inputs'!$F$21)</f>
        <v>-94594.048472775816</v>
      </c>
      <c r="O79" s="95">
        <f ca="1">-MAX(0,O77*'Fixed Inputs'!$F$21)</f>
        <v>-144540.96501502107</v>
      </c>
      <c r="P79" s="95">
        <f ca="1">-MAX(0,P77*'Fixed Inputs'!$F$21)</f>
        <v>-154880.37996986188</v>
      </c>
      <c r="Q79" s="95">
        <f ca="1">-MAX(0,Q77*'Fixed Inputs'!$F$21)</f>
        <v>-170667.98591714868</v>
      </c>
      <c r="R79" s="95">
        <f ca="1">-MAX(0,R77*'Fixed Inputs'!$F$21)</f>
        <v>-187462.90500127303</v>
      </c>
      <c r="S79" s="95">
        <f ca="1">-MAX(0,S77*'Fixed Inputs'!$F$21)</f>
        <v>-205327.89849073198</v>
      </c>
      <c r="T79" s="95">
        <f ca="1">-MAX(0,T77*'Fixed Inputs'!$F$21)</f>
        <v>-248257.37743886354</v>
      </c>
      <c r="U79" s="95">
        <f ca="1">-MAX(0,U77*'Fixed Inputs'!$F$21)</f>
        <v>-261235.66285512998</v>
      </c>
      <c r="V79" s="95">
        <f ca="1">-MAX(0,V77*'Fixed Inputs'!$F$21)</f>
        <v>-280993.8915690062</v>
      </c>
      <c r="W79" s="95">
        <f ca="1">-MAX(0,W77*'Fixed Inputs'!$F$21)</f>
        <v>-302027.61666086136</v>
      </c>
      <c r="X79" s="95">
        <f ca="1">-MAX(0,X77*'Fixed Inputs'!$F$21)</f>
        <v>-324417.07913115801</v>
      </c>
      <c r="Y79" s="95">
        <f ca="1">-MAX(0,Y77*'Fixed Inputs'!$F$21)</f>
        <v>-348247.49618495069</v>
      </c>
      <c r="Z79" s="95">
        <f ca="1">-MAX(0,Z77*'Fixed Inputs'!$F$21)</f>
        <v>-373609.36714407807</v>
      </c>
      <c r="AA79" s="95">
        <f ca="1">-MAX(0,AA77*'Fixed Inputs'!$F$21)</f>
        <v>-400598.79806098517</v>
      </c>
      <c r="AB79" s="95">
        <f ca="1">-MAX(0,AB77*'Fixed Inputs'!$F$21)</f>
        <v>-429317.84617337905</v>
      </c>
      <c r="AC79" s="95">
        <f ca="1">-MAX(0,AC77*'Fixed Inputs'!$F$21)</f>
        <v>-459874.88540815614</v>
      </c>
      <c r="AD79" s="95" t="e">
        <f>-MAX(0,AD77*'Fixed Inputs'!$F$21)</f>
        <v>#DIV/0!</v>
      </c>
      <c r="AE79" s="95" t="e">
        <f>-MAX(0,AE77*'Fixed Inputs'!$F$21)</f>
        <v>#DIV/0!</v>
      </c>
      <c r="AF79" s="95" t="e">
        <f>-MAX(0,AF77*'Fixed Inputs'!$F$21)</f>
        <v>#DIV/0!</v>
      </c>
      <c r="AG79" s="95" t="e">
        <f>-MAX(0,AG77*'Fixed Inputs'!$F$21)</f>
        <v>#DIV/0!</v>
      </c>
      <c r="AH79" s="95" t="e">
        <f>-MAX(0,AH77*'Fixed Inputs'!$F$21)</f>
        <v>#DIV/0!</v>
      </c>
      <c r="AI79" s="95" t="e">
        <f>-MAX(0,AI77*'Fixed Inputs'!$F$21)</f>
        <v>#DIV/0!</v>
      </c>
      <c r="AJ79" s="95" t="e">
        <f>-MAX(0,AJ77*'Fixed Inputs'!$F$21)</f>
        <v>#DIV/0!</v>
      </c>
      <c r="AK79" s="95" t="e">
        <f>-MAX(0,AK77*'Fixed Inputs'!$F$21)</f>
        <v>#DIV/0!</v>
      </c>
      <c r="AL79" s="95" t="e">
        <f>-MAX(0,AL77*'Fixed Inputs'!$F$21)</f>
        <v>#DIV/0!</v>
      </c>
      <c r="AM79" s="95" t="e">
        <f>-MAX(0,AM77*'Fixed Inputs'!$F$21)</f>
        <v>#DIV/0!</v>
      </c>
    </row>
    <row r="80" spans="3:39" outlineLevel="1">
      <c r="C80" s="118" t="s">
        <v>255</v>
      </c>
      <c r="D80" s="118"/>
      <c r="E80" s="118"/>
      <c r="F80" s="118"/>
      <c r="G80" s="9" t="s">
        <v>71</v>
      </c>
      <c r="H80" s="9"/>
      <c r="I80" s="120">
        <f t="shared" ref="I80:AM80" ca="1" si="11">SUM(I77,I79)</f>
        <v>0</v>
      </c>
      <c r="J80" s="120">
        <f t="shared" ca="1" si="11"/>
        <v>109029.19818303405</v>
      </c>
      <c r="K80" s="120">
        <f t="shared" ca="1" si="11"/>
        <v>134397.05354394962</v>
      </c>
      <c r="L80" s="120">
        <f t="shared" ca="1" si="11"/>
        <v>161398.79979428384</v>
      </c>
      <c r="M80" s="120">
        <f t="shared" ca="1" si="11"/>
        <v>190136.72949683692</v>
      </c>
      <c r="N80" s="120">
        <f t="shared" ca="1" si="11"/>
        <v>220719.44643647692</v>
      </c>
      <c r="O80" s="120">
        <f t="shared" ca="1" si="11"/>
        <v>337262.25170171587</v>
      </c>
      <c r="P80" s="120">
        <f t="shared" ca="1" si="11"/>
        <v>361387.55326301104</v>
      </c>
      <c r="Q80" s="120">
        <f t="shared" ca="1" si="11"/>
        <v>398225.30047334696</v>
      </c>
      <c r="R80" s="120">
        <f t="shared" ca="1" si="11"/>
        <v>437413.4450029704</v>
      </c>
      <c r="S80" s="120">
        <f t="shared" ca="1" si="11"/>
        <v>479098.42981170805</v>
      </c>
      <c r="T80" s="120">
        <f t="shared" ca="1" si="11"/>
        <v>579267.214024015</v>
      </c>
      <c r="U80" s="120">
        <f t="shared" ca="1" si="11"/>
        <v>609549.87999530323</v>
      </c>
      <c r="V80" s="120">
        <f t="shared" ca="1" si="11"/>
        <v>655652.41366101452</v>
      </c>
      <c r="W80" s="120">
        <f t="shared" ca="1" si="11"/>
        <v>704731.10554200993</v>
      </c>
      <c r="X80" s="120">
        <f t="shared" ca="1" si="11"/>
        <v>756973.18463936867</v>
      </c>
      <c r="Y80" s="120">
        <f t="shared" ca="1" si="11"/>
        <v>812577.49109821836</v>
      </c>
      <c r="Z80" s="120">
        <f t="shared" ca="1" si="11"/>
        <v>871755.19000284886</v>
      </c>
      <c r="AA80" s="120">
        <f t="shared" ca="1" si="11"/>
        <v>934730.52880896546</v>
      </c>
      <c r="AB80" s="120">
        <f t="shared" ca="1" si="11"/>
        <v>1001741.6410712178</v>
      </c>
      <c r="AC80" s="120">
        <f t="shared" ca="1" si="11"/>
        <v>1073041.3992856978</v>
      </c>
      <c r="AD80" s="120" t="e">
        <f t="shared" si="11"/>
        <v>#DIV/0!</v>
      </c>
      <c r="AE80" s="120" t="e">
        <f t="shared" si="11"/>
        <v>#DIV/0!</v>
      </c>
      <c r="AF80" s="120" t="e">
        <f t="shared" si="11"/>
        <v>#DIV/0!</v>
      </c>
      <c r="AG80" s="120" t="e">
        <f t="shared" si="11"/>
        <v>#DIV/0!</v>
      </c>
      <c r="AH80" s="120" t="e">
        <f t="shared" si="11"/>
        <v>#DIV/0!</v>
      </c>
      <c r="AI80" s="120" t="e">
        <f t="shared" si="11"/>
        <v>#DIV/0!</v>
      </c>
      <c r="AJ80" s="120" t="e">
        <f t="shared" si="11"/>
        <v>#DIV/0!</v>
      </c>
      <c r="AK80" s="120" t="e">
        <f t="shared" si="11"/>
        <v>#DIV/0!</v>
      </c>
      <c r="AL80" s="120" t="e">
        <f t="shared" si="11"/>
        <v>#DIV/0!</v>
      </c>
      <c r="AM80" s="120" t="e">
        <f t="shared" si="11"/>
        <v>#DIV/0!</v>
      </c>
    </row>
    <row r="81" spans="1:39" outlineLevel="1">
      <c r="A81" s="91"/>
      <c r="B81" s="91"/>
      <c r="C81" s="91"/>
      <c r="D81" s="91"/>
      <c r="E81" s="91"/>
      <c r="F81" s="91"/>
      <c r="I81" s="95"/>
      <c r="J81" s="95"/>
      <c r="K81" s="95"/>
      <c r="L81" s="95"/>
      <c r="M81" s="95"/>
      <c r="N81" s="95"/>
      <c r="O81" s="95"/>
      <c r="P81" s="95"/>
      <c r="Q81" s="95"/>
      <c r="R81" s="95"/>
      <c r="S81" s="95"/>
      <c r="T81" s="95"/>
      <c r="U81" s="95"/>
      <c r="V81" s="95"/>
      <c r="W81" s="95"/>
      <c r="X81" s="95"/>
      <c r="Y81" s="95"/>
      <c r="Z81" s="95"/>
      <c r="AA81" s="95"/>
      <c r="AB81" s="95"/>
      <c r="AC81" s="95"/>
      <c r="AD81" s="95"/>
      <c r="AE81" s="95"/>
      <c r="AF81" s="95"/>
      <c r="AG81" s="95"/>
      <c r="AH81" s="95"/>
      <c r="AI81" s="95"/>
      <c r="AJ81" s="95"/>
      <c r="AK81" s="95"/>
      <c r="AL81" s="95"/>
      <c r="AM81" s="95"/>
    </row>
    <row r="82" spans="1:39" outlineLevel="1">
      <c r="A82" s="91"/>
      <c r="B82" s="91"/>
      <c r="C82" s="91" t="s">
        <v>85</v>
      </c>
      <c r="D82" s="91"/>
      <c r="E82" s="91"/>
      <c r="F82" s="91"/>
      <c r="G82" s="7" t="s">
        <v>71</v>
      </c>
      <c r="I82" s="95">
        <f>(I$3='Fixed Inputs'!$F60)*'Fixed Inputs'!$F54</f>
        <v>372500</v>
      </c>
      <c r="J82" s="95">
        <f>(J$3='Fixed Inputs'!$F60)*'Fixed Inputs'!$F54</f>
        <v>0</v>
      </c>
      <c r="K82" s="95">
        <f>(K$3='Fixed Inputs'!$F60)*'Fixed Inputs'!$F54</f>
        <v>0</v>
      </c>
      <c r="L82" s="95">
        <f>(L$3='Fixed Inputs'!$F60)*'Fixed Inputs'!$F54</f>
        <v>0</v>
      </c>
      <c r="M82" s="95">
        <f>(M$3='Fixed Inputs'!$F60)*'Fixed Inputs'!$F54</f>
        <v>0</v>
      </c>
      <c r="N82" s="95">
        <f>(N$3='Fixed Inputs'!$F60)*'Fixed Inputs'!$F54</f>
        <v>0</v>
      </c>
      <c r="O82" s="95">
        <f>(O$3='Fixed Inputs'!$F60)*'Fixed Inputs'!$F54</f>
        <v>0</v>
      </c>
      <c r="P82" s="95">
        <f>(P$3='Fixed Inputs'!$F60)*'Fixed Inputs'!$F54</f>
        <v>0</v>
      </c>
      <c r="Q82" s="95">
        <f>(Q$3='Fixed Inputs'!$F60)*'Fixed Inputs'!$F54</f>
        <v>0</v>
      </c>
      <c r="R82" s="95">
        <f>(R$3='Fixed Inputs'!$F60)*'Fixed Inputs'!$F54</f>
        <v>0</v>
      </c>
      <c r="S82" s="95">
        <f>(S$3='Fixed Inputs'!$F60)*'Fixed Inputs'!$F54</f>
        <v>0</v>
      </c>
      <c r="T82" s="95">
        <f>(T$3='Fixed Inputs'!$F60)*'Fixed Inputs'!$F54</f>
        <v>0</v>
      </c>
      <c r="U82" s="95">
        <f>(U$3='Fixed Inputs'!$F60)*'Fixed Inputs'!$F54</f>
        <v>0</v>
      </c>
      <c r="V82" s="95">
        <f>(V$3='Fixed Inputs'!$F60)*'Fixed Inputs'!$F54</f>
        <v>0</v>
      </c>
      <c r="W82" s="95">
        <f>(W$3='Fixed Inputs'!$F60)*'Fixed Inputs'!$F54</f>
        <v>0</v>
      </c>
      <c r="X82" s="95">
        <f>(X$3='Fixed Inputs'!$F60)*'Fixed Inputs'!$F54</f>
        <v>0</v>
      </c>
      <c r="Y82" s="95">
        <f>(Y$3='Fixed Inputs'!$F60)*'Fixed Inputs'!$F54</f>
        <v>0</v>
      </c>
      <c r="Z82" s="95">
        <f>(Z$3='Fixed Inputs'!$F60)*'Fixed Inputs'!$F54</f>
        <v>0</v>
      </c>
      <c r="AA82" s="95">
        <f>(AA$3='Fixed Inputs'!$F60)*'Fixed Inputs'!$F54</f>
        <v>0</v>
      </c>
      <c r="AB82" s="95">
        <f>(AB$3='Fixed Inputs'!$F60)*'Fixed Inputs'!$F54</f>
        <v>0</v>
      </c>
      <c r="AC82" s="95">
        <f>(AC$3='Fixed Inputs'!$F60)*'Fixed Inputs'!$F54</f>
        <v>0</v>
      </c>
      <c r="AD82" s="95">
        <f>(AD$3='Fixed Inputs'!$F60)*'Fixed Inputs'!$F54</f>
        <v>0</v>
      </c>
      <c r="AE82" s="95">
        <f>(AE$3='Fixed Inputs'!$F60)*'Fixed Inputs'!$F54</f>
        <v>0</v>
      </c>
      <c r="AF82" s="95">
        <f>(AF$3='Fixed Inputs'!$F60)*'Fixed Inputs'!$F54</f>
        <v>0</v>
      </c>
      <c r="AG82" s="95">
        <f>(AG$3='Fixed Inputs'!$F60)*'Fixed Inputs'!$F54</f>
        <v>0</v>
      </c>
      <c r="AH82" s="95">
        <f>(AH$3='Fixed Inputs'!$F60)*'Fixed Inputs'!$F54</f>
        <v>0</v>
      </c>
      <c r="AI82" s="95">
        <f>(AI$3='Fixed Inputs'!$F60)*'Fixed Inputs'!$F54</f>
        <v>0</v>
      </c>
      <c r="AJ82" s="95">
        <f>(AJ$3='Fixed Inputs'!$F60)*'Fixed Inputs'!$F54</f>
        <v>0</v>
      </c>
      <c r="AK82" s="95">
        <f>(AK$3='Fixed Inputs'!$F60)*'Fixed Inputs'!$F54</f>
        <v>0</v>
      </c>
      <c r="AL82" s="95">
        <f>(AL$3='Fixed Inputs'!$F60)*'Fixed Inputs'!$F54</f>
        <v>0</v>
      </c>
      <c r="AM82" s="95">
        <f>(AM$3='Fixed Inputs'!$F60)*'Fixed Inputs'!$F54</f>
        <v>0</v>
      </c>
    </row>
    <row r="83" spans="1:39" outlineLevel="1">
      <c r="A83" s="91"/>
      <c r="B83" s="91"/>
      <c r="C83" s="91" t="s">
        <v>86</v>
      </c>
      <c r="D83" s="91"/>
      <c r="E83" s="91"/>
      <c r="F83" s="91"/>
      <c r="G83" s="7" t="s">
        <v>71</v>
      </c>
      <c r="I83" s="95">
        <f>(I$3='Fixed Inputs'!$F61)*'Fixed Inputs'!$F55</f>
        <v>0</v>
      </c>
      <c r="J83" s="95">
        <f>(J$3='Fixed Inputs'!$F61)*'Fixed Inputs'!$F55</f>
        <v>0</v>
      </c>
      <c r="K83" s="95">
        <f>(K$3='Fixed Inputs'!$F61)*'Fixed Inputs'!$F55</f>
        <v>0</v>
      </c>
      <c r="L83" s="95">
        <f>(L$3='Fixed Inputs'!$F61)*'Fixed Inputs'!$F55</f>
        <v>0</v>
      </c>
      <c r="M83" s="95">
        <f>(M$3='Fixed Inputs'!$F61)*'Fixed Inputs'!$F55</f>
        <v>0</v>
      </c>
      <c r="N83" s="95">
        <f>(N$3='Fixed Inputs'!$F61)*'Fixed Inputs'!$F55</f>
        <v>0</v>
      </c>
      <c r="O83" s="95">
        <f>(O$3='Fixed Inputs'!$F61)*'Fixed Inputs'!$F55</f>
        <v>0</v>
      </c>
      <c r="P83" s="95">
        <f>(P$3='Fixed Inputs'!$F61)*'Fixed Inputs'!$F55</f>
        <v>0</v>
      </c>
      <c r="Q83" s="95">
        <f>(Q$3='Fixed Inputs'!$F61)*'Fixed Inputs'!$F55</f>
        <v>0</v>
      </c>
      <c r="R83" s="95">
        <f>(R$3='Fixed Inputs'!$F61)*'Fixed Inputs'!$F55</f>
        <v>0</v>
      </c>
      <c r="S83" s="95">
        <f>(S$3='Fixed Inputs'!$F61)*'Fixed Inputs'!$F55</f>
        <v>0</v>
      </c>
      <c r="T83" s="95">
        <f>(T$3='Fixed Inputs'!$F61)*'Fixed Inputs'!$F55</f>
        <v>0</v>
      </c>
      <c r="U83" s="95">
        <f>(U$3='Fixed Inputs'!$F61)*'Fixed Inputs'!$F55</f>
        <v>0</v>
      </c>
      <c r="V83" s="95">
        <f>(V$3='Fixed Inputs'!$F61)*'Fixed Inputs'!$F55</f>
        <v>0</v>
      </c>
      <c r="W83" s="95">
        <f>(W$3='Fixed Inputs'!$F61)*'Fixed Inputs'!$F55</f>
        <v>0</v>
      </c>
      <c r="X83" s="95">
        <f>(X$3='Fixed Inputs'!$F61)*'Fixed Inputs'!$F55</f>
        <v>0</v>
      </c>
      <c r="Y83" s="95">
        <f>(Y$3='Fixed Inputs'!$F61)*'Fixed Inputs'!$F55</f>
        <v>0</v>
      </c>
      <c r="Z83" s="95">
        <f>(Z$3='Fixed Inputs'!$F61)*'Fixed Inputs'!$F55</f>
        <v>0</v>
      </c>
      <c r="AA83" s="95">
        <f>(AA$3='Fixed Inputs'!$F61)*'Fixed Inputs'!$F55</f>
        <v>0</v>
      </c>
      <c r="AB83" s="95">
        <f>(AB$3='Fixed Inputs'!$F61)*'Fixed Inputs'!$F55</f>
        <v>0</v>
      </c>
      <c r="AC83" s="95">
        <f>(AC$3='Fixed Inputs'!$F61)*'Fixed Inputs'!$F55</f>
        <v>0</v>
      </c>
      <c r="AD83" s="95">
        <f>(AD$3='Fixed Inputs'!$F61)*'Fixed Inputs'!$F55</f>
        <v>0</v>
      </c>
      <c r="AE83" s="95">
        <f>(AE$3='Fixed Inputs'!$F61)*'Fixed Inputs'!$F55</f>
        <v>0</v>
      </c>
      <c r="AF83" s="95">
        <f>(AF$3='Fixed Inputs'!$F61)*'Fixed Inputs'!$F55</f>
        <v>0</v>
      </c>
      <c r="AG83" s="95">
        <f>(AG$3='Fixed Inputs'!$F61)*'Fixed Inputs'!$F55</f>
        <v>0</v>
      </c>
      <c r="AH83" s="95">
        <f>(AH$3='Fixed Inputs'!$F61)*'Fixed Inputs'!$F55</f>
        <v>0</v>
      </c>
      <c r="AI83" s="95">
        <f>(AI$3='Fixed Inputs'!$F61)*'Fixed Inputs'!$F55</f>
        <v>0</v>
      </c>
      <c r="AJ83" s="95">
        <f>(AJ$3='Fixed Inputs'!$F61)*'Fixed Inputs'!$F55</f>
        <v>0</v>
      </c>
      <c r="AK83" s="95">
        <f>(AK$3='Fixed Inputs'!$F61)*'Fixed Inputs'!$F55</f>
        <v>0</v>
      </c>
      <c r="AL83" s="95">
        <f>(AL$3='Fixed Inputs'!$F61)*'Fixed Inputs'!$F55</f>
        <v>0</v>
      </c>
      <c r="AM83" s="95">
        <f>(AM$3='Fixed Inputs'!$F61)*'Fixed Inputs'!$F55</f>
        <v>0</v>
      </c>
    </row>
    <row r="84" spans="1:39" outlineLevel="1">
      <c r="A84" s="91"/>
      <c r="B84" s="91"/>
      <c r="C84" s="91" t="s">
        <v>87</v>
      </c>
      <c r="D84" s="91"/>
      <c r="E84" s="91"/>
      <c r="F84" s="91"/>
      <c r="G84" s="7" t="s">
        <v>71</v>
      </c>
      <c r="I84" s="95">
        <f>(I$3='Fixed Inputs'!$F62)*'Fixed Inputs'!$F56</f>
        <v>0</v>
      </c>
      <c r="J84" s="95">
        <f>(J$3='Fixed Inputs'!$F62)*'Fixed Inputs'!$F56</f>
        <v>0</v>
      </c>
      <c r="K84" s="95">
        <f>(K$3='Fixed Inputs'!$F62)*'Fixed Inputs'!$F56</f>
        <v>0</v>
      </c>
      <c r="L84" s="95">
        <f>(L$3='Fixed Inputs'!$F62)*'Fixed Inputs'!$F56</f>
        <v>0</v>
      </c>
      <c r="M84" s="95">
        <f>(M$3='Fixed Inputs'!$F62)*'Fixed Inputs'!$F56</f>
        <v>0</v>
      </c>
      <c r="N84" s="95">
        <f>(N$3='Fixed Inputs'!$F62)*'Fixed Inputs'!$F56</f>
        <v>0</v>
      </c>
      <c r="O84" s="95">
        <f>(O$3='Fixed Inputs'!$F62)*'Fixed Inputs'!$F56</f>
        <v>0</v>
      </c>
      <c r="P84" s="95">
        <f>(P$3='Fixed Inputs'!$F62)*'Fixed Inputs'!$F56</f>
        <v>0</v>
      </c>
      <c r="Q84" s="95">
        <f>(Q$3='Fixed Inputs'!$F62)*'Fixed Inputs'!$F56</f>
        <v>0</v>
      </c>
      <c r="R84" s="95">
        <f>(R$3='Fixed Inputs'!$F62)*'Fixed Inputs'!$F56</f>
        <v>0</v>
      </c>
      <c r="S84" s="95">
        <f>(S$3='Fixed Inputs'!$F62)*'Fixed Inputs'!$F56</f>
        <v>0</v>
      </c>
      <c r="T84" s="95">
        <f>(T$3='Fixed Inputs'!$F62)*'Fixed Inputs'!$F56</f>
        <v>0</v>
      </c>
      <c r="U84" s="95">
        <f>(U$3='Fixed Inputs'!$F62)*'Fixed Inputs'!$F56</f>
        <v>0</v>
      </c>
      <c r="V84" s="95">
        <f>(V$3='Fixed Inputs'!$F62)*'Fixed Inputs'!$F56</f>
        <v>0</v>
      </c>
      <c r="W84" s="95">
        <f>(W$3='Fixed Inputs'!$F62)*'Fixed Inputs'!$F56</f>
        <v>0</v>
      </c>
      <c r="X84" s="95">
        <f>(X$3='Fixed Inputs'!$F62)*'Fixed Inputs'!$F56</f>
        <v>0</v>
      </c>
      <c r="Y84" s="95">
        <f>(Y$3='Fixed Inputs'!$F62)*'Fixed Inputs'!$F56</f>
        <v>0</v>
      </c>
      <c r="Z84" s="95">
        <f>(Z$3='Fixed Inputs'!$F62)*'Fixed Inputs'!$F56</f>
        <v>0</v>
      </c>
      <c r="AA84" s="95">
        <f>(AA$3='Fixed Inputs'!$F62)*'Fixed Inputs'!$F56</f>
        <v>0</v>
      </c>
      <c r="AB84" s="95">
        <f>(AB$3='Fixed Inputs'!$F62)*'Fixed Inputs'!$F56</f>
        <v>0</v>
      </c>
      <c r="AC84" s="95">
        <f>(AC$3='Fixed Inputs'!$F62)*'Fixed Inputs'!$F56</f>
        <v>0</v>
      </c>
      <c r="AD84" s="95">
        <f>(AD$3='Fixed Inputs'!$F62)*'Fixed Inputs'!$F56</f>
        <v>0</v>
      </c>
      <c r="AE84" s="95">
        <f>(AE$3='Fixed Inputs'!$F62)*'Fixed Inputs'!$F56</f>
        <v>0</v>
      </c>
      <c r="AF84" s="95">
        <f>(AF$3='Fixed Inputs'!$F62)*'Fixed Inputs'!$F56</f>
        <v>0</v>
      </c>
      <c r="AG84" s="95">
        <f>(AG$3='Fixed Inputs'!$F62)*'Fixed Inputs'!$F56</f>
        <v>0</v>
      </c>
      <c r="AH84" s="95">
        <f>(AH$3='Fixed Inputs'!$F62)*'Fixed Inputs'!$F56</f>
        <v>0</v>
      </c>
      <c r="AI84" s="95">
        <f>(AI$3='Fixed Inputs'!$F62)*'Fixed Inputs'!$F56</f>
        <v>0</v>
      </c>
      <c r="AJ84" s="95">
        <f>(AJ$3='Fixed Inputs'!$F62)*'Fixed Inputs'!$F56</f>
        <v>0</v>
      </c>
      <c r="AK84" s="95">
        <f>(AK$3='Fixed Inputs'!$F62)*'Fixed Inputs'!$F56</f>
        <v>0</v>
      </c>
      <c r="AL84" s="95">
        <f>(AL$3='Fixed Inputs'!$F62)*'Fixed Inputs'!$F56</f>
        <v>0</v>
      </c>
      <c r="AM84" s="95">
        <f>(AM$3='Fixed Inputs'!$F62)*'Fixed Inputs'!$F56</f>
        <v>0</v>
      </c>
    </row>
    <row r="85" spans="1:39" outlineLevel="1">
      <c r="A85" s="91"/>
      <c r="B85" s="91"/>
      <c r="C85" s="118" t="s">
        <v>256</v>
      </c>
      <c r="D85" s="118"/>
      <c r="E85" s="118"/>
      <c r="F85" s="118"/>
      <c r="G85" s="9" t="s">
        <v>71</v>
      </c>
      <c r="H85" s="9"/>
      <c r="I85" s="120">
        <f t="shared" ref="I85:AM85" ca="1" si="12">SUM(I80,I82,I83,I84)</f>
        <v>372500</v>
      </c>
      <c r="J85" s="120">
        <f t="shared" ca="1" si="12"/>
        <v>109029.19818303405</v>
      </c>
      <c r="K85" s="120">
        <f t="shared" ca="1" si="12"/>
        <v>134397.05354394962</v>
      </c>
      <c r="L85" s="120">
        <f t="shared" ca="1" si="12"/>
        <v>161398.79979428384</v>
      </c>
      <c r="M85" s="120">
        <f t="shared" ca="1" si="12"/>
        <v>190136.72949683692</v>
      </c>
      <c r="N85" s="120">
        <f t="shared" ca="1" si="12"/>
        <v>220719.44643647692</v>
      </c>
      <c r="O85" s="120">
        <f t="shared" ca="1" si="12"/>
        <v>337262.25170171587</v>
      </c>
      <c r="P85" s="120">
        <f t="shared" ca="1" si="12"/>
        <v>361387.55326301104</v>
      </c>
      <c r="Q85" s="120">
        <f t="shared" ca="1" si="12"/>
        <v>398225.30047334696</v>
      </c>
      <c r="R85" s="120">
        <f t="shared" ca="1" si="12"/>
        <v>437413.4450029704</v>
      </c>
      <c r="S85" s="120">
        <f t="shared" ca="1" si="12"/>
        <v>479098.42981170805</v>
      </c>
      <c r="T85" s="120">
        <f t="shared" ca="1" si="12"/>
        <v>579267.214024015</v>
      </c>
      <c r="U85" s="120">
        <f t="shared" ca="1" si="12"/>
        <v>609549.87999530323</v>
      </c>
      <c r="V85" s="120">
        <f t="shared" ca="1" si="12"/>
        <v>655652.41366101452</v>
      </c>
      <c r="W85" s="120">
        <f t="shared" ca="1" si="12"/>
        <v>704731.10554200993</v>
      </c>
      <c r="X85" s="120">
        <f t="shared" ca="1" si="12"/>
        <v>756973.18463936867</v>
      </c>
      <c r="Y85" s="120">
        <f t="shared" ca="1" si="12"/>
        <v>812577.49109821836</v>
      </c>
      <c r="Z85" s="120">
        <f t="shared" ca="1" si="12"/>
        <v>871755.19000284886</v>
      </c>
      <c r="AA85" s="120">
        <f t="shared" ca="1" si="12"/>
        <v>934730.52880896546</v>
      </c>
      <c r="AB85" s="120">
        <f t="shared" ca="1" si="12"/>
        <v>1001741.6410712178</v>
      </c>
      <c r="AC85" s="120">
        <f t="shared" ca="1" si="12"/>
        <v>1073041.3992856978</v>
      </c>
      <c r="AD85" s="120" t="e">
        <f t="shared" si="12"/>
        <v>#DIV/0!</v>
      </c>
      <c r="AE85" s="120" t="e">
        <f t="shared" si="12"/>
        <v>#DIV/0!</v>
      </c>
      <c r="AF85" s="120" t="e">
        <f t="shared" si="12"/>
        <v>#DIV/0!</v>
      </c>
      <c r="AG85" s="120" t="e">
        <f t="shared" si="12"/>
        <v>#DIV/0!</v>
      </c>
      <c r="AH85" s="120" t="e">
        <f t="shared" si="12"/>
        <v>#DIV/0!</v>
      </c>
      <c r="AI85" s="120" t="e">
        <f t="shared" si="12"/>
        <v>#DIV/0!</v>
      </c>
      <c r="AJ85" s="120" t="e">
        <f t="shared" si="12"/>
        <v>#DIV/0!</v>
      </c>
      <c r="AK85" s="120" t="e">
        <f t="shared" si="12"/>
        <v>#DIV/0!</v>
      </c>
      <c r="AL85" s="120" t="e">
        <f t="shared" si="12"/>
        <v>#DIV/0!</v>
      </c>
      <c r="AM85" s="120" t="e">
        <f t="shared" si="12"/>
        <v>#DIV/0!</v>
      </c>
    </row>
    <row r="86" spans="1:39">
      <c r="A86" s="91"/>
      <c r="B86" s="91"/>
      <c r="C86" s="91"/>
      <c r="D86" s="91"/>
      <c r="E86" s="91"/>
      <c r="F86" s="91"/>
      <c r="I86" s="95"/>
      <c r="J86" s="95"/>
      <c r="K86" s="95"/>
      <c r="L86" s="95"/>
      <c r="M86" s="95"/>
      <c r="N86" s="95"/>
      <c r="O86" s="95"/>
      <c r="P86" s="95"/>
      <c r="Q86" s="95"/>
      <c r="R86" s="95"/>
      <c r="S86" s="95"/>
      <c r="T86" s="95"/>
      <c r="U86" s="95"/>
      <c r="V86" s="95"/>
      <c r="W86" s="95"/>
      <c r="X86" s="95"/>
      <c r="Y86" s="95"/>
      <c r="Z86" s="95"/>
      <c r="AA86" s="95"/>
      <c r="AB86" s="95"/>
      <c r="AC86" s="95"/>
      <c r="AD86" s="95"/>
      <c r="AE86" s="95"/>
      <c r="AF86" s="95"/>
      <c r="AG86" s="95"/>
      <c r="AH86" s="95"/>
      <c r="AI86" s="95"/>
      <c r="AJ86" s="95"/>
      <c r="AK86" s="95"/>
      <c r="AL86" s="95"/>
      <c r="AM86" s="95"/>
    </row>
    <row r="87" spans="1:39">
      <c r="A87" s="6"/>
      <c r="B87" s="6" t="s">
        <v>257</v>
      </c>
      <c r="C87" s="6"/>
      <c r="D87" s="6"/>
      <c r="E87" s="6"/>
      <c r="F87" s="6"/>
      <c r="G87" s="8"/>
      <c r="H87" s="8"/>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row>
    <row r="88" spans="1:39" outlineLevel="1">
      <c r="A88" s="91"/>
      <c r="B88" s="91"/>
      <c r="C88" s="3" t="s">
        <v>258</v>
      </c>
      <c r="D88" s="3"/>
      <c r="E88" s="91"/>
      <c r="F88" s="91"/>
      <c r="I88" s="95"/>
      <c r="J88" s="95"/>
      <c r="K88" s="95"/>
      <c r="L88" s="95"/>
      <c r="M88" s="95"/>
      <c r="N88" s="95"/>
      <c r="O88" s="95"/>
      <c r="P88" s="95"/>
      <c r="Q88" s="95"/>
      <c r="R88" s="95"/>
      <c r="S88" s="95"/>
      <c r="T88" s="95"/>
      <c r="U88" s="95"/>
      <c r="V88" s="95"/>
      <c r="W88" s="95"/>
      <c r="X88" s="95"/>
      <c r="Y88" s="95"/>
      <c r="Z88" s="95"/>
      <c r="AA88" s="95"/>
      <c r="AB88" s="95"/>
      <c r="AC88" s="95"/>
      <c r="AD88" s="95"/>
      <c r="AE88" s="95"/>
      <c r="AF88" s="95"/>
      <c r="AG88" s="95"/>
      <c r="AH88" s="95"/>
      <c r="AI88" s="95"/>
      <c r="AJ88" s="95"/>
      <c r="AK88" s="95"/>
      <c r="AL88" s="95"/>
      <c r="AM88" s="95"/>
    </row>
    <row r="89" spans="1:39" outlineLevel="1">
      <c r="A89" s="91"/>
      <c r="B89" s="91"/>
      <c r="C89" s="91" t="s">
        <v>248</v>
      </c>
      <c r="D89" s="91"/>
      <c r="E89" s="91"/>
      <c r="F89" s="91"/>
      <c r="G89" s="7" t="s">
        <v>71</v>
      </c>
      <c r="I89" s="95">
        <f t="shared" ref="I89:AM89" si="13">I70</f>
        <v>0</v>
      </c>
      <c r="J89" s="95">
        <f t="shared" si="13"/>
        <v>453755.99740433437</v>
      </c>
      <c r="K89" s="95">
        <f t="shared" si="13"/>
        <v>486617.58529797278</v>
      </c>
      <c r="L89" s="95">
        <f t="shared" si="13"/>
        <v>521644.39275968296</v>
      </c>
      <c r="M89" s="95">
        <f t="shared" si="13"/>
        <v>558974.10650833882</v>
      </c>
      <c r="N89" s="95">
        <f t="shared" si="13"/>
        <v>598753.00701865507</v>
      </c>
      <c r="O89" s="95">
        <f t="shared" si="13"/>
        <v>641136.49895251123</v>
      </c>
      <c r="P89" s="95">
        <f t="shared" si="13"/>
        <v>686289.67410133791</v>
      </c>
      <c r="Q89" s="95">
        <f t="shared" si="13"/>
        <v>734387.90882328572</v>
      </c>
      <c r="R89" s="95">
        <f t="shared" si="13"/>
        <v>785617.4980795749</v>
      </c>
      <c r="S89" s="95">
        <f t="shared" si="13"/>
        <v>840176.32830244</v>
      </c>
      <c r="T89" s="95">
        <f t="shared" si="13"/>
        <v>898274.59146287851</v>
      </c>
      <c r="U89" s="95">
        <f t="shared" si="13"/>
        <v>960135.54285043327</v>
      </c>
      <c r="V89" s="95">
        <f t="shared" si="13"/>
        <v>1025996.3052300208</v>
      </c>
      <c r="W89" s="95">
        <f t="shared" si="13"/>
        <v>1096108.7222028712</v>
      </c>
      <c r="X89" s="95">
        <f t="shared" si="13"/>
        <v>1170740.2637705267</v>
      </c>
      <c r="Y89" s="95">
        <f t="shared" si="13"/>
        <v>1250174.9872831691</v>
      </c>
      <c r="Z89" s="95">
        <f t="shared" si="13"/>
        <v>1334714.5571469269</v>
      </c>
      <c r="AA89" s="95">
        <f t="shared" si="13"/>
        <v>1424679.3268699506</v>
      </c>
      <c r="AB89" s="95">
        <f t="shared" si="13"/>
        <v>1520409.4872445969</v>
      </c>
      <c r="AC89" s="95">
        <f t="shared" si="13"/>
        <v>1622266.2846938539</v>
      </c>
      <c r="AD89" s="95" t="e">
        <f t="shared" si="13"/>
        <v>#DIV/0!</v>
      </c>
      <c r="AE89" s="95" t="e">
        <f t="shared" si="13"/>
        <v>#DIV/0!</v>
      </c>
      <c r="AF89" s="95" t="e">
        <f t="shared" si="13"/>
        <v>#DIV/0!</v>
      </c>
      <c r="AG89" s="95" t="e">
        <f t="shared" si="13"/>
        <v>#DIV/0!</v>
      </c>
      <c r="AH89" s="95" t="e">
        <f t="shared" si="13"/>
        <v>#DIV/0!</v>
      </c>
      <c r="AI89" s="95" t="e">
        <f t="shared" si="13"/>
        <v>#DIV/0!</v>
      </c>
      <c r="AJ89" s="95" t="e">
        <f t="shared" si="13"/>
        <v>#DIV/0!</v>
      </c>
      <c r="AK89" s="95" t="e">
        <f t="shared" si="13"/>
        <v>#DIV/0!</v>
      </c>
      <c r="AL89" s="95" t="e">
        <f t="shared" si="13"/>
        <v>#DIV/0!</v>
      </c>
      <c r="AM89" s="95" t="e">
        <f t="shared" si="13"/>
        <v>#DIV/0!</v>
      </c>
    </row>
    <row r="90" spans="1:39" outlineLevel="1">
      <c r="A90" s="91"/>
      <c r="B90" s="91"/>
      <c r="C90" s="91" t="s">
        <v>259</v>
      </c>
      <c r="D90" s="91"/>
      <c r="E90" s="91"/>
      <c r="F90" s="91"/>
      <c r="G90" s="7" t="s">
        <v>71</v>
      </c>
      <c r="I90" s="95">
        <f t="shared" ref="I90:AM90" ca="1" si="14">I79</f>
        <v>0</v>
      </c>
      <c r="J90" s="95">
        <f t="shared" ca="1" si="14"/>
        <v>-46726.799221300309</v>
      </c>
      <c r="K90" s="95">
        <f t="shared" ca="1" si="14"/>
        <v>-57598.737233121254</v>
      </c>
      <c r="L90" s="95">
        <f t="shared" ca="1" si="14"/>
        <v>-69170.914197550213</v>
      </c>
      <c r="M90" s="95">
        <f t="shared" ca="1" si="14"/>
        <v>-81487.169784358673</v>
      </c>
      <c r="N90" s="95">
        <f t="shared" ca="1" si="14"/>
        <v>-94594.048472775816</v>
      </c>
      <c r="O90" s="95">
        <f t="shared" ca="1" si="14"/>
        <v>-144540.96501502107</v>
      </c>
      <c r="P90" s="95">
        <f t="shared" ca="1" si="14"/>
        <v>-154880.37996986188</v>
      </c>
      <c r="Q90" s="95">
        <f t="shared" ca="1" si="14"/>
        <v>-170667.98591714868</v>
      </c>
      <c r="R90" s="95">
        <f t="shared" ca="1" si="14"/>
        <v>-187462.90500127303</v>
      </c>
      <c r="S90" s="95">
        <f t="shared" ca="1" si="14"/>
        <v>-205327.89849073198</v>
      </c>
      <c r="T90" s="95">
        <f t="shared" ca="1" si="14"/>
        <v>-248257.37743886354</v>
      </c>
      <c r="U90" s="95">
        <f t="shared" ca="1" si="14"/>
        <v>-261235.66285512998</v>
      </c>
      <c r="V90" s="95">
        <f t="shared" ca="1" si="14"/>
        <v>-280993.8915690062</v>
      </c>
      <c r="W90" s="95">
        <f t="shared" ca="1" si="14"/>
        <v>-302027.61666086136</v>
      </c>
      <c r="X90" s="95">
        <f t="shared" ca="1" si="14"/>
        <v>-324417.07913115801</v>
      </c>
      <c r="Y90" s="95">
        <f t="shared" ca="1" si="14"/>
        <v>-348247.49618495069</v>
      </c>
      <c r="Z90" s="95">
        <f t="shared" ca="1" si="14"/>
        <v>-373609.36714407807</v>
      </c>
      <c r="AA90" s="95">
        <f t="shared" ca="1" si="14"/>
        <v>-400598.79806098517</v>
      </c>
      <c r="AB90" s="95">
        <f t="shared" ca="1" si="14"/>
        <v>-429317.84617337905</v>
      </c>
      <c r="AC90" s="95">
        <f t="shared" ca="1" si="14"/>
        <v>-459874.88540815614</v>
      </c>
      <c r="AD90" s="95" t="e">
        <f t="shared" si="14"/>
        <v>#DIV/0!</v>
      </c>
      <c r="AE90" s="95" t="e">
        <f t="shared" si="14"/>
        <v>#DIV/0!</v>
      </c>
      <c r="AF90" s="95" t="e">
        <f t="shared" si="14"/>
        <v>#DIV/0!</v>
      </c>
      <c r="AG90" s="95" t="e">
        <f t="shared" si="14"/>
        <v>#DIV/0!</v>
      </c>
      <c r="AH90" s="95" t="e">
        <f t="shared" si="14"/>
        <v>#DIV/0!</v>
      </c>
      <c r="AI90" s="95" t="e">
        <f t="shared" si="14"/>
        <v>#DIV/0!</v>
      </c>
      <c r="AJ90" s="95" t="e">
        <f t="shared" si="14"/>
        <v>#DIV/0!</v>
      </c>
      <c r="AK90" s="95" t="e">
        <f t="shared" si="14"/>
        <v>#DIV/0!</v>
      </c>
      <c r="AL90" s="95" t="e">
        <f t="shared" si="14"/>
        <v>#DIV/0!</v>
      </c>
      <c r="AM90" s="95" t="e">
        <f t="shared" si="14"/>
        <v>#DIV/0!</v>
      </c>
    </row>
    <row r="91" spans="1:39" outlineLevel="1">
      <c r="A91" s="91"/>
      <c r="B91" s="91"/>
      <c r="C91" s="91" t="s">
        <v>260</v>
      </c>
      <c r="D91" s="91"/>
      <c r="E91" s="91"/>
      <c r="F91" s="91"/>
      <c r="G91" s="7" t="s">
        <v>71</v>
      </c>
      <c r="I91" s="95">
        <f t="shared" ref="I91:AM91" si="15">SUM(I82,I83,I84)</f>
        <v>372500</v>
      </c>
      <c r="J91" s="95">
        <f t="shared" si="15"/>
        <v>0</v>
      </c>
      <c r="K91" s="95">
        <f t="shared" si="15"/>
        <v>0</v>
      </c>
      <c r="L91" s="95">
        <f t="shared" si="15"/>
        <v>0</v>
      </c>
      <c r="M91" s="95">
        <f t="shared" si="15"/>
        <v>0</v>
      </c>
      <c r="N91" s="95">
        <f t="shared" si="15"/>
        <v>0</v>
      </c>
      <c r="O91" s="95">
        <f t="shared" si="15"/>
        <v>0</v>
      </c>
      <c r="P91" s="95">
        <f t="shared" si="15"/>
        <v>0</v>
      </c>
      <c r="Q91" s="95">
        <f t="shared" si="15"/>
        <v>0</v>
      </c>
      <c r="R91" s="95">
        <f t="shared" si="15"/>
        <v>0</v>
      </c>
      <c r="S91" s="95">
        <f t="shared" si="15"/>
        <v>0</v>
      </c>
      <c r="T91" s="95">
        <f t="shared" si="15"/>
        <v>0</v>
      </c>
      <c r="U91" s="95">
        <f t="shared" si="15"/>
        <v>0</v>
      </c>
      <c r="V91" s="95">
        <f t="shared" si="15"/>
        <v>0</v>
      </c>
      <c r="W91" s="95">
        <f t="shared" si="15"/>
        <v>0</v>
      </c>
      <c r="X91" s="95">
        <f t="shared" si="15"/>
        <v>0</v>
      </c>
      <c r="Y91" s="95">
        <f t="shared" si="15"/>
        <v>0</v>
      </c>
      <c r="Z91" s="95">
        <f t="shared" si="15"/>
        <v>0</v>
      </c>
      <c r="AA91" s="95">
        <f t="shared" si="15"/>
        <v>0</v>
      </c>
      <c r="AB91" s="95">
        <f t="shared" si="15"/>
        <v>0</v>
      </c>
      <c r="AC91" s="95">
        <f t="shared" si="15"/>
        <v>0</v>
      </c>
      <c r="AD91" s="95">
        <f t="shared" si="15"/>
        <v>0</v>
      </c>
      <c r="AE91" s="95">
        <f t="shared" si="15"/>
        <v>0</v>
      </c>
      <c r="AF91" s="95">
        <f t="shared" si="15"/>
        <v>0</v>
      </c>
      <c r="AG91" s="95">
        <f t="shared" si="15"/>
        <v>0</v>
      </c>
      <c r="AH91" s="95">
        <f t="shared" si="15"/>
        <v>0</v>
      </c>
      <c r="AI91" s="95">
        <f t="shared" si="15"/>
        <v>0</v>
      </c>
      <c r="AJ91" s="95">
        <f t="shared" si="15"/>
        <v>0</v>
      </c>
      <c r="AK91" s="95">
        <f t="shared" si="15"/>
        <v>0</v>
      </c>
      <c r="AL91" s="95">
        <f t="shared" si="15"/>
        <v>0</v>
      </c>
      <c r="AM91" s="95">
        <f t="shared" si="15"/>
        <v>0</v>
      </c>
    </row>
    <row r="92" spans="1:39" outlineLevel="1">
      <c r="A92" s="91"/>
      <c r="B92" s="91"/>
      <c r="C92" s="91" t="s">
        <v>261</v>
      </c>
      <c r="D92" s="91"/>
      <c r="E92" s="91"/>
      <c r="F92" s="91"/>
      <c r="G92" s="7" t="s">
        <v>71</v>
      </c>
      <c r="I92" s="95">
        <f>-I12*'Fixed Inputs'!$F$79</f>
        <v>-3725000</v>
      </c>
      <c r="J92" s="95">
        <f>-J12*'Fixed Inputs'!$F$79</f>
        <v>0</v>
      </c>
      <c r="K92" s="95">
        <f>-K12*'Fixed Inputs'!$F$79</f>
        <v>0</v>
      </c>
      <c r="L92" s="95">
        <f>-L12*'Fixed Inputs'!$F$79</f>
        <v>0</v>
      </c>
      <c r="M92" s="95">
        <f>-M12*'Fixed Inputs'!$F$79</f>
        <v>0</v>
      </c>
      <c r="N92" s="95">
        <f>-N12*'Fixed Inputs'!$F$79</f>
        <v>0</v>
      </c>
      <c r="O92" s="95">
        <f>-O12*'Fixed Inputs'!$F$79</f>
        <v>0</v>
      </c>
      <c r="P92" s="95">
        <f>-P12*'Fixed Inputs'!$F$79</f>
        <v>0</v>
      </c>
      <c r="Q92" s="95">
        <f>-Q12*'Fixed Inputs'!$F$79</f>
        <v>0</v>
      </c>
      <c r="R92" s="95">
        <f>-R12*'Fixed Inputs'!$F$79</f>
        <v>0</v>
      </c>
      <c r="S92" s="95">
        <f>-S12*'Fixed Inputs'!$F$79</f>
        <v>0</v>
      </c>
      <c r="T92" s="95">
        <f>-T12*'Fixed Inputs'!$F$79</f>
        <v>0</v>
      </c>
      <c r="U92" s="95">
        <f>-U12*'Fixed Inputs'!$F$79</f>
        <v>0</v>
      </c>
      <c r="V92" s="95">
        <f>-V12*'Fixed Inputs'!$F$79</f>
        <v>0</v>
      </c>
      <c r="W92" s="95">
        <f>-W12*'Fixed Inputs'!$F$79</f>
        <v>0</v>
      </c>
      <c r="X92" s="95">
        <f>-X12*'Fixed Inputs'!$F$79</f>
        <v>0</v>
      </c>
      <c r="Y92" s="95">
        <f>-Y12*'Fixed Inputs'!$F$79</f>
        <v>0</v>
      </c>
      <c r="Z92" s="95">
        <f>-Z12*'Fixed Inputs'!$F$79</f>
        <v>0</v>
      </c>
      <c r="AA92" s="95">
        <f>-AA12*'Fixed Inputs'!$F$79</f>
        <v>0</v>
      </c>
      <c r="AB92" s="95">
        <f>-AB12*'Fixed Inputs'!$F$79</f>
        <v>0</v>
      </c>
      <c r="AC92" s="95">
        <f>-AC12*'Fixed Inputs'!$F$79</f>
        <v>0</v>
      </c>
      <c r="AD92" s="95">
        <f>-AD12*'Fixed Inputs'!$F$79</f>
        <v>0</v>
      </c>
      <c r="AE92" s="95">
        <f>-AE12*'Fixed Inputs'!$F$79</f>
        <v>0</v>
      </c>
      <c r="AF92" s="95">
        <f>-AF12*'Fixed Inputs'!$F$79</f>
        <v>0</v>
      </c>
      <c r="AG92" s="95">
        <f>-AG12*'Fixed Inputs'!$F$79</f>
        <v>0</v>
      </c>
      <c r="AH92" s="95">
        <f>-AH12*'Fixed Inputs'!$F$79</f>
        <v>0</v>
      </c>
      <c r="AI92" s="95">
        <f>-AI12*'Fixed Inputs'!$F$79</f>
        <v>0</v>
      </c>
      <c r="AJ92" s="95">
        <f>-AJ12*'Fixed Inputs'!$F$79</f>
        <v>0</v>
      </c>
      <c r="AK92" s="95">
        <f>-AK12*'Fixed Inputs'!$F$79</f>
        <v>0</v>
      </c>
      <c r="AL92" s="95">
        <f>-AL12*'Fixed Inputs'!$F$79</f>
        <v>0</v>
      </c>
      <c r="AM92" s="95">
        <f>-AM12*'Fixed Inputs'!$F$79</f>
        <v>0</v>
      </c>
    </row>
    <row r="93" spans="1:39" outlineLevel="1">
      <c r="A93" s="91"/>
      <c r="B93" s="91"/>
      <c r="C93" s="91" t="s">
        <v>262</v>
      </c>
      <c r="D93" s="91"/>
      <c r="E93" s="91"/>
      <c r="F93" s="91"/>
      <c r="G93" s="7" t="s">
        <v>71</v>
      </c>
      <c r="I93" s="95">
        <f>-SUM('Developer Calculations'!I31:I34,'Developer Calculations'!I37:I40)</f>
        <v>0</v>
      </c>
      <c r="J93" s="95">
        <f>-SUM('Developer Calculations'!J31:J34,'Developer Calculations'!J37:J40)</f>
        <v>0</v>
      </c>
      <c r="K93" s="95">
        <f>-SUM('Developer Calculations'!K31:K34,'Developer Calculations'!K37:K40)</f>
        <v>0</v>
      </c>
      <c r="L93" s="95">
        <f>-SUM('Developer Calculations'!L31:L34,'Developer Calculations'!L37:L40)</f>
        <v>0</v>
      </c>
      <c r="M93" s="95">
        <f>-SUM('Developer Calculations'!M31:M34,'Developer Calculations'!M37:M40)</f>
        <v>0</v>
      </c>
      <c r="N93" s="95">
        <f>-SUM('Developer Calculations'!N31:N34,'Developer Calculations'!N37:N40)</f>
        <v>0</v>
      </c>
      <c r="O93" s="95">
        <f>-SUM('Developer Calculations'!O31:O34,'Developer Calculations'!O37:O40)</f>
        <v>-75000</v>
      </c>
      <c r="P93" s="95">
        <f>-SUM('Developer Calculations'!P31:P34,'Developer Calculations'!P37:P40)</f>
        <v>0</v>
      </c>
      <c r="Q93" s="95">
        <f>-SUM('Developer Calculations'!Q31:Q34,'Developer Calculations'!Q37:Q40)</f>
        <v>0</v>
      </c>
      <c r="R93" s="95">
        <f>-SUM('Developer Calculations'!R31:R34,'Developer Calculations'!R37:R40)</f>
        <v>0</v>
      </c>
      <c r="S93" s="95">
        <f>-SUM('Developer Calculations'!S31:S34,'Developer Calculations'!S37:S40)</f>
        <v>0</v>
      </c>
      <c r="T93" s="95">
        <f>-SUM('Developer Calculations'!T31:T34,'Developer Calculations'!T37:T40)</f>
        <v>-261000</v>
      </c>
      <c r="U93" s="95">
        <f>-SUM('Developer Calculations'!U31:U34,'Developer Calculations'!U37:U40)</f>
        <v>0</v>
      </c>
      <c r="V93" s="95">
        <f>-SUM('Developer Calculations'!V31:V34,'Developer Calculations'!V37:V40)</f>
        <v>0</v>
      </c>
      <c r="W93" s="95">
        <f>-SUM('Developer Calculations'!W31:W34,'Developer Calculations'!W37:W40)</f>
        <v>0</v>
      </c>
      <c r="X93" s="95">
        <f>-SUM('Developer Calculations'!X31:X34,'Developer Calculations'!X37:X40)</f>
        <v>0</v>
      </c>
      <c r="Y93" s="95">
        <f>-SUM('Developer Calculations'!Y31:Y34,'Developer Calculations'!Y37:Y40)</f>
        <v>-75000</v>
      </c>
      <c r="Z93" s="95">
        <f>-SUM('Developer Calculations'!Z31:Z34,'Developer Calculations'!Z37:Z40)</f>
        <v>0</v>
      </c>
      <c r="AA93" s="95">
        <f>-SUM('Developer Calculations'!AA31:AA34,'Developer Calculations'!AA37:AA40)</f>
        <v>0</v>
      </c>
      <c r="AB93" s="95">
        <f>-SUM('Developer Calculations'!AB31:AB34,'Developer Calculations'!AB37:AB40)</f>
        <v>0</v>
      </c>
      <c r="AC93" s="95">
        <f>-SUM('Developer Calculations'!AC31:AC34,'Developer Calculations'!AC37:AC40)</f>
        <v>0</v>
      </c>
      <c r="AD93" s="95">
        <f>-SUM('Developer Calculations'!AD31:AD34,'Developer Calculations'!AD37:AD40)</f>
        <v>0</v>
      </c>
      <c r="AE93" s="95">
        <f>-SUM('Developer Calculations'!AE31:AE34,'Developer Calculations'!AE37:AE40)</f>
        <v>0</v>
      </c>
      <c r="AF93" s="95">
        <f>-SUM('Developer Calculations'!AF31:AF34,'Developer Calculations'!AF37:AF40)</f>
        <v>0</v>
      </c>
      <c r="AG93" s="95">
        <f>-SUM('Developer Calculations'!AG31:AG34,'Developer Calculations'!AG37:AG40)</f>
        <v>0</v>
      </c>
      <c r="AH93" s="95">
        <f>-SUM('Developer Calculations'!AH31:AH34,'Developer Calculations'!AH37:AH40)</f>
        <v>0</v>
      </c>
      <c r="AI93" s="95">
        <f>-SUM('Developer Calculations'!AI31:AI34,'Developer Calculations'!AI37:AI40)</f>
        <v>0</v>
      </c>
      <c r="AJ93" s="95">
        <f>-SUM('Developer Calculations'!AJ31:AJ34,'Developer Calculations'!AJ37:AJ40)</f>
        <v>0</v>
      </c>
      <c r="AK93" s="95">
        <f>-SUM('Developer Calculations'!AK31:AK34,'Developer Calculations'!AK37:AK40)</f>
        <v>0</v>
      </c>
      <c r="AL93" s="95">
        <f>-SUM('Developer Calculations'!AL31:AL34,'Developer Calculations'!AL37:AL40)</f>
        <v>0</v>
      </c>
      <c r="AM93" s="95">
        <f>-SUM('Developer Calculations'!AM31:AM34,'Developer Calculations'!AM37:AM40)</f>
        <v>0</v>
      </c>
    </row>
    <row r="94" spans="1:39" outlineLevel="1">
      <c r="A94" s="91"/>
      <c r="B94" s="91"/>
      <c r="C94" s="118" t="s">
        <v>263</v>
      </c>
      <c r="D94" s="118"/>
      <c r="E94" s="118"/>
      <c r="F94" s="118"/>
      <c r="G94" s="9" t="s">
        <v>71</v>
      </c>
      <c r="H94" s="9"/>
      <c r="I94" s="120">
        <f t="shared" ref="I94:AM94" ca="1" si="16">SUM(I89:I93)</f>
        <v>-3352500</v>
      </c>
      <c r="J94" s="120">
        <f t="shared" ca="1" si="16"/>
        <v>407029.19818303408</v>
      </c>
      <c r="K94" s="120">
        <f t="shared" ca="1" si="16"/>
        <v>429018.84806485154</v>
      </c>
      <c r="L94" s="120">
        <f t="shared" ca="1" si="16"/>
        <v>452473.47856213275</v>
      </c>
      <c r="M94" s="120">
        <f t="shared" ca="1" si="16"/>
        <v>477486.93672398012</v>
      </c>
      <c r="N94" s="120">
        <f t="shared" ca="1" si="16"/>
        <v>504158.95854587923</v>
      </c>
      <c r="O94" s="120">
        <f t="shared" ca="1" si="16"/>
        <v>421595.5339374902</v>
      </c>
      <c r="P94" s="120">
        <f t="shared" ca="1" si="16"/>
        <v>531409.29413147597</v>
      </c>
      <c r="Q94" s="120">
        <f t="shared" ca="1" si="16"/>
        <v>563719.92290613707</v>
      </c>
      <c r="R94" s="120">
        <f t="shared" ca="1" si="16"/>
        <v>598154.59307830187</v>
      </c>
      <c r="S94" s="120">
        <f t="shared" ca="1" si="16"/>
        <v>634848.42981170805</v>
      </c>
      <c r="T94" s="120">
        <f t="shared" ca="1" si="16"/>
        <v>389017.214024015</v>
      </c>
      <c r="U94" s="120">
        <f t="shared" ca="1" si="16"/>
        <v>698899.87999530323</v>
      </c>
      <c r="V94" s="120">
        <f t="shared" ca="1" si="16"/>
        <v>745002.41366101452</v>
      </c>
      <c r="W94" s="120">
        <f t="shared" ca="1" si="16"/>
        <v>794081.10554200993</v>
      </c>
      <c r="X94" s="120">
        <f t="shared" ca="1" si="16"/>
        <v>846323.18463936867</v>
      </c>
      <c r="Y94" s="120">
        <f t="shared" ca="1" si="16"/>
        <v>826927.49109821836</v>
      </c>
      <c r="Z94" s="120">
        <f t="shared" ca="1" si="16"/>
        <v>961105.19000284886</v>
      </c>
      <c r="AA94" s="120">
        <f t="shared" ca="1" si="16"/>
        <v>1024080.5288089655</v>
      </c>
      <c r="AB94" s="120">
        <f t="shared" ca="1" si="16"/>
        <v>1091091.6410712178</v>
      </c>
      <c r="AC94" s="120">
        <f t="shared" ca="1" si="16"/>
        <v>1162391.3992856978</v>
      </c>
      <c r="AD94" s="120" t="e">
        <f t="shared" si="16"/>
        <v>#DIV/0!</v>
      </c>
      <c r="AE94" s="120" t="e">
        <f t="shared" si="16"/>
        <v>#DIV/0!</v>
      </c>
      <c r="AF94" s="120" t="e">
        <f t="shared" si="16"/>
        <v>#DIV/0!</v>
      </c>
      <c r="AG94" s="120" t="e">
        <f t="shared" si="16"/>
        <v>#DIV/0!</v>
      </c>
      <c r="AH94" s="120" t="e">
        <f t="shared" si="16"/>
        <v>#DIV/0!</v>
      </c>
      <c r="AI94" s="120" t="e">
        <f t="shared" si="16"/>
        <v>#DIV/0!</v>
      </c>
      <c r="AJ94" s="120" t="e">
        <f t="shared" si="16"/>
        <v>#DIV/0!</v>
      </c>
      <c r="AK94" s="120" t="e">
        <f t="shared" si="16"/>
        <v>#DIV/0!</v>
      </c>
      <c r="AL94" s="120" t="e">
        <f t="shared" si="16"/>
        <v>#DIV/0!</v>
      </c>
      <c r="AM94" s="120" t="e">
        <f t="shared" si="16"/>
        <v>#DIV/0!</v>
      </c>
    </row>
    <row r="95" spans="1:39" ht="15" outlineLevel="1" thickBot="1">
      <c r="A95" s="91"/>
      <c r="B95" s="91"/>
      <c r="C95" s="91"/>
      <c r="D95" s="91"/>
      <c r="E95" s="91"/>
      <c r="F95" s="91"/>
      <c r="I95" s="95"/>
      <c r="J95" s="95"/>
      <c r="K95" s="95"/>
      <c r="L95" s="95"/>
      <c r="M95" s="95"/>
      <c r="N95" s="95"/>
      <c r="O95" s="95"/>
      <c r="P95" s="95"/>
      <c r="Q95" s="95"/>
      <c r="R95" s="95"/>
      <c r="S95" s="95"/>
      <c r="T95" s="95"/>
      <c r="U95" s="95"/>
      <c r="V95" s="95"/>
      <c r="W95" s="95"/>
      <c r="X95" s="95"/>
      <c r="Y95" s="95"/>
      <c r="Z95" s="95"/>
      <c r="AA95" s="95"/>
      <c r="AB95" s="95"/>
      <c r="AC95" s="95"/>
      <c r="AD95" s="95"/>
      <c r="AE95" s="95"/>
      <c r="AF95" s="95"/>
      <c r="AG95" s="95"/>
      <c r="AH95" s="95"/>
      <c r="AI95" s="95"/>
      <c r="AJ95" s="95"/>
      <c r="AK95" s="95"/>
      <c r="AL95" s="95"/>
      <c r="AM95" s="95"/>
    </row>
    <row r="96" spans="1:39" ht="15" outlineLevel="1" thickBot="1">
      <c r="A96" s="91"/>
      <c r="B96" s="91"/>
      <c r="C96" s="11" t="s">
        <v>264</v>
      </c>
      <c r="D96" s="12">
        <f ca="1">IFERROR(IRR(I94:OFFSET(I94,0,'Fixed Inputs'!$F$6)),0)</f>
        <v>0.14999889390398913</v>
      </c>
      <c r="E96" s="91"/>
      <c r="F96" s="91"/>
      <c r="I96" s="95"/>
      <c r="J96" s="95"/>
      <c r="K96" s="95"/>
      <c r="L96" s="95"/>
      <c r="M96" s="95"/>
      <c r="N96" s="95"/>
      <c r="O96" s="95"/>
      <c r="P96" s="95"/>
      <c r="Q96" s="95"/>
      <c r="R96" s="95"/>
      <c r="S96" s="95"/>
      <c r="T96" s="95"/>
      <c r="U96" s="95"/>
      <c r="V96" s="95"/>
      <c r="W96" s="95"/>
      <c r="X96" s="95"/>
      <c r="Y96" s="95"/>
      <c r="Z96" s="95"/>
      <c r="AA96" s="95"/>
      <c r="AB96" s="95"/>
      <c r="AC96" s="95"/>
      <c r="AD96" s="95"/>
      <c r="AE96" s="95"/>
      <c r="AF96" s="95"/>
      <c r="AG96" s="95"/>
      <c r="AH96" s="95"/>
      <c r="AI96" s="95"/>
      <c r="AJ96" s="95"/>
      <c r="AK96" s="95"/>
      <c r="AL96" s="95"/>
      <c r="AM96" s="95"/>
    </row>
    <row r="97" spans="1:39" outlineLevel="1">
      <c r="A97" s="91"/>
      <c r="B97" s="91"/>
      <c r="C97" s="91"/>
      <c r="D97" s="91"/>
      <c r="E97" s="91"/>
      <c r="F97" s="91"/>
      <c r="I97" s="95"/>
      <c r="J97" s="95"/>
      <c r="K97" s="95"/>
      <c r="L97" s="95"/>
      <c r="M97" s="95"/>
      <c r="N97" s="95"/>
      <c r="O97" s="95"/>
      <c r="P97" s="95"/>
      <c r="Q97" s="95"/>
      <c r="R97" s="95"/>
      <c r="S97" s="95"/>
      <c r="T97" s="95"/>
      <c r="U97" s="95"/>
      <c r="V97" s="95"/>
      <c r="W97" s="95"/>
      <c r="X97" s="95"/>
      <c r="Y97" s="95"/>
      <c r="Z97" s="95"/>
      <c r="AA97" s="95"/>
      <c r="AB97" s="95"/>
      <c r="AC97" s="95"/>
      <c r="AD97" s="95"/>
      <c r="AE97" s="95"/>
      <c r="AF97" s="95"/>
      <c r="AG97" s="95"/>
      <c r="AH97" s="95"/>
      <c r="AI97" s="95"/>
      <c r="AJ97" s="95"/>
      <c r="AK97" s="95"/>
      <c r="AL97" s="95"/>
      <c r="AM97" s="95"/>
    </row>
    <row r="98" spans="1:39" outlineLevel="1">
      <c r="A98" s="91"/>
      <c r="B98" s="91"/>
      <c r="C98" s="91" t="s">
        <v>265</v>
      </c>
      <c r="D98" s="91"/>
      <c r="E98" s="91"/>
      <c r="F98" s="91"/>
      <c r="G98" s="7" t="s">
        <v>71</v>
      </c>
      <c r="I98" s="95">
        <f ca="1">SUM($I$94:I94)</f>
        <v>-3352500</v>
      </c>
      <c r="J98" s="95">
        <f ca="1">SUM($I$94:J94)</f>
        <v>-2945470.8018169659</v>
      </c>
      <c r="K98" s="95">
        <f ca="1">SUM($I$94:K94)</f>
        <v>-2516451.9537521144</v>
      </c>
      <c r="L98" s="95">
        <f ca="1">SUM($I$94:L94)</f>
        <v>-2063978.4751899817</v>
      </c>
      <c r="M98" s="95">
        <f ca="1">SUM($I$94:M94)</f>
        <v>-1586491.5384660016</v>
      </c>
      <c r="N98" s="95">
        <f ca="1">SUM($I$94:N94)</f>
        <v>-1082332.5799201224</v>
      </c>
      <c r="O98" s="95">
        <f ca="1">SUM($I$94:O94)</f>
        <v>-660737.0459826322</v>
      </c>
      <c r="P98" s="95">
        <f ca="1">SUM($I$94:P94)</f>
        <v>-129327.75185115624</v>
      </c>
      <c r="Q98" s="95">
        <f ca="1">SUM($I$94:Q94)</f>
        <v>434392.17105498083</v>
      </c>
      <c r="R98" s="95">
        <f ca="1">SUM($I$94:R94)</f>
        <v>1032546.7641332827</v>
      </c>
      <c r="S98" s="95">
        <f ca="1">SUM($I$94:S94)</f>
        <v>1667395.1939449906</v>
      </c>
      <c r="T98" s="95">
        <f ca="1">SUM($I$94:T94)</f>
        <v>2056412.4079690056</v>
      </c>
      <c r="U98" s="95">
        <f ca="1">SUM($I$94:U94)</f>
        <v>2755312.2879643086</v>
      </c>
      <c r="V98" s="95">
        <f ca="1">SUM($I$94:V94)</f>
        <v>3500314.7016253229</v>
      </c>
      <c r="W98" s="95">
        <f ca="1">SUM($I$94:W94)</f>
        <v>4294395.8071673326</v>
      </c>
      <c r="X98" s="95">
        <f ca="1">SUM($I$94:X94)</f>
        <v>5140718.9918067008</v>
      </c>
      <c r="Y98" s="95">
        <f ca="1">SUM($I$94:Y94)</f>
        <v>5967646.4829049194</v>
      </c>
      <c r="Z98" s="95">
        <f ca="1">SUM($I$94:Z94)</f>
        <v>6928751.6729077678</v>
      </c>
      <c r="AA98" s="95">
        <f ca="1">SUM($I$94:AA94)</f>
        <v>7952832.2017167332</v>
      </c>
      <c r="AB98" s="95">
        <f ca="1">SUM($I$94:AB94)</f>
        <v>9043923.8427879512</v>
      </c>
      <c r="AC98" s="95">
        <f ca="1">SUM($I$94:AC94)</f>
        <v>10206315.24207365</v>
      </c>
      <c r="AD98" s="95" t="e">
        <f ca="1">SUM($I$94:AD94)</f>
        <v>#DIV/0!</v>
      </c>
      <c r="AE98" s="95" t="e">
        <f ca="1">SUM($I$94:AE94)</f>
        <v>#DIV/0!</v>
      </c>
      <c r="AF98" s="95" t="e">
        <f ca="1">SUM($I$94:AF94)</f>
        <v>#DIV/0!</v>
      </c>
      <c r="AG98" s="95" t="e">
        <f ca="1">SUM($I$94:AG94)</f>
        <v>#DIV/0!</v>
      </c>
      <c r="AH98" s="95" t="e">
        <f ca="1">SUM($I$94:AH94)</f>
        <v>#DIV/0!</v>
      </c>
      <c r="AI98" s="95" t="e">
        <f ca="1">SUM($I$94:AI94)</f>
        <v>#DIV/0!</v>
      </c>
      <c r="AJ98" s="95" t="e">
        <f ca="1">SUM($I$94:AJ94)</f>
        <v>#DIV/0!</v>
      </c>
      <c r="AK98" s="95" t="e">
        <f ca="1">SUM($I$94:AK94)</f>
        <v>#DIV/0!</v>
      </c>
      <c r="AL98" s="95" t="e">
        <f ca="1">SUM($I$94:AL94)</f>
        <v>#DIV/0!</v>
      </c>
      <c r="AM98" s="95" t="e">
        <f ca="1">SUM($I$94:AM94)</f>
        <v>#DIV/0!</v>
      </c>
    </row>
    <row r="99" spans="1:39" outlineLevel="1">
      <c r="A99" s="91"/>
      <c r="B99" s="91"/>
      <c r="C99" s="91" t="s">
        <v>266</v>
      </c>
      <c r="D99" s="91">
        <f ca="1">SUM(I99:OFFSET(I99,0,'Fixed Inputs'!$F$5))</f>
        <v>8</v>
      </c>
      <c r="E99" s="91"/>
      <c r="F99" s="91"/>
      <c r="I99" s="95">
        <f t="shared" ref="I99:AM99" ca="1" si="17">IF(AND(H98&lt;0,I98&gt;0),I2,0)</f>
        <v>0</v>
      </c>
      <c r="J99" s="95">
        <f t="shared" ca="1" si="17"/>
        <v>0</v>
      </c>
      <c r="K99" s="95">
        <f t="shared" ca="1" si="17"/>
        <v>0</v>
      </c>
      <c r="L99" s="95">
        <f t="shared" ca="1" si="17"/>
        <v>0</v>
      </c>
      <c r="M99" s="95">
        <f t="shared" ca="1" si="17"/>
        <v>0</v>
      </c>
      <c r="N99" s="95">
        <f t="shared" ca="1" si="17"/>
        <v>0</v>
      </c>
      <c r="O99" s="95">
        <f t="shared" ca="1" si="17"/>
        <v>0</v>
      </c>
      <c r="P99" s="95">
        <f t="shared" ca="1" si="17"/>
        <v>0</v>
      </c>
      <c r="Q99" s="95">
        <f t="shared" ca="1" si="17"/>
        <v>8</v>
      </c>
      <c r="R99" s="95">
        <f t="shared" ca="1" si="17"/>
        <v>0</v>
      </c>
      <c r="S99" s="95">
        <f t="shared" ca="1" si="17"/>
        <v>0</v>
      </c>
      <c r="T99" s="95">
        <f t="shared" ca="1" si="17"/>
        <v>0</v>
      </c>
      <c r="U99" s="95">
        <f t="shared" ca="1" si="17"/>
        <v>0</v>
      </c>
      <c r="V99" s="95">
        <f t="shared" ca="1" si="17"/>
        <v>0</v>
      </c>
      <c r="W99" s="95">
        <f t="shared" ca="1" si="17"/>
        <v>0</v>
      </c>
      <c r="X99" s="95">
        <f t="shared" ca="1" si="17"/>
        <v>0</v>
      </c>
      <c r="Y99" s="95">
        <f t="shared" ca="1" si="17"/>
        <v>0</v>
      </c>
      <c r="Z99" s="95">
        <f t="shared" ca="1" si="17"/>
        <v>0</v>
      </c>
      <c r="AA99" s="95">
        <f t="shared" ca="1" si="17"/>
        <v>0</v>
      </c>
      <c r="AB99" s="95">
        <f t="shared" ca="1" si="17"/>
        <v>0</v>
      </c>
      <c r="AC99" s="95">
        <f t="shared" ca="1" si="17"/>
        <v>0</v>
      </c>
      <c r="AD99" s="95" t="e">
        <f t="shared" ca="1" si="17"/>
        <v>#DIV/0!</v>
      </c>
      <c r="AE99" s="95" t="e">
        <f t="shared" ca="1" si="17"/>
        <v>#DIV/0!</v>
      </c>
      <c r="AF99" s="95" t="e">
        <f t="shared" ca="1" si="17"/>
        <v>#DIV/0!</v>
      </c>
      <c r="AG99" s="95" t="e">
        <f t="shared" ca="1" si="17"/>
        <v>#DIV/0!</v>
      </c>
      <c r="AH99" s="95" t="e">
        <f t="shared" ca="1" si="17"/>
        <v>#DIV/0!</v>
      </c>
      <c r="AI99" s="95" t="e">
        <f t="shared" ca="1" si="17"/>
        <v>#DIV/0!</v>
      </c>
      <c r="AJ99" s="95" t="e">
        <f t="shared" ca="1" si="17"/>
        <v>#DIV/0!</v>
      </c>
      <c r="AK99" s="95" t="e">
        <f t="shared" ca="1" si="17"/>
        <v>#DIV/0!</v>
      </c>
      <c r="AL99" s="95" t="e">
        <f t="shared" ca="1" si="17"/>
        <v>#DIV/0!</v>
      </c>
      <c r="AM99" s="95" t="e">
        <f t="shared" ca="1" si="17"/>
        <v>#DIV/0!</v>
      </c>
    </row>
    <row r="100" spans="1:39" outlineLevel="1">
      <c r="A100" s="91"/>
      <c r="B100" s="91"/>
      <c r="C100" s="91"/>
      <c r="D100" s="91"/>
      <c r="E100" s="91"/>
      <c r="F100" s="91"/>
      <c r="I100" s="95"/>
      <c r="J100" s="95"/>
      <c r="K100" s="95"/>
      <c r="L100" s="95"/>
      <c r="M100" s="95"/>
      <c r="N100" s="95"/>
      <c r="O100" s="95"/>
      <c r="P100" s="95"/>
      <c r="Q100" s="95"/>
      <c r="R100" s="95"/>
      <c r="S100" s="95"/>
      <c r="T100" s="95"/>
      <c r="U100" s="95"/>
      <c r="V100" s="95"/>
      <c r="W100" s="95"/>
      <c r="X100" s="95"/>
      <c r="Y100" s="95"/>
      <c r="Z100" s="95"/>
      <c r="AA100" s="95"/>
      <c r="AB100" s="95"/>
      <c r="AC100" s="95"/>
      <c r="AD100" s="95"/>
      <c r="AE100" s="95"/>
      <c r="AF100" s="95"/>
      <c r="AG100" s="95"/>
      <c r="AH100" s="95"/>
      <c r="AI100" s="95"/>
      <c r="AJ100" s="95"/>
      <c r="AK100" s="95"/>
      <c r="AL100" s="95"/>
      <c r="AM100" s="95"/>
    </row>
    <row r="101" spans="1:39" outlineLevel="1">
      <c r="A101" s="91"/>
      <c r="B101" s="91"/>
      <c r="C101" s="3" t="s">
        <v>267</v>
      </c>
      <c r="D101" s="3"/>
      <c r="E101" s="91"/>
      <c r="F101" s="91"/>
      <c r="I101" s="95"/>
      <c r="J101" s="95"/>
      <c r="K101" s="95"/>
      <c r="L101" s="95"/>
      <c r="M101" s="95"/>
      <c r="N101" s="95"/>
      <c r="O101" s="95"/>
      <c r="P101" s="95"/>
      <c r="Q101" s="95"/>
      <c r="R101" s="95"/>
      <c r="S101" s="95"/>
      <c r="T101" s="95"/>
      <c r="U101" s="95"/>
      <c r="V101" s="95"/>
      <c r="W101" s="95"/>
      <c r="X101" s="95"/>
      <c r="Y101" s="95"/>
      <c r="Z101" s="95"/>
      <c r="AA101" s="95"/>
      <c r="AB101" s="95"/>
      <c r="AC101" s="95"/>
      <c r="AD101" s="95"/>
      <c r="AE101" s="95"/>
      <c r="AF101" s="95"/>
      <c r="AG101" s="95"/>
      <c r="AH101" s="95"/>
      <c r="AI101" s="95"/>
      <c r="AJ101" s="95"/>
      <c r="AK101" s="95"/>
      <c r="AL101" s="95"/>
      <c r="AM101" s="95"/>
    </row>
    <row r="102" spans="1:39" outlineLevel="1">
      <c r="A102" s="91"/>
      <c r="B102" s="91"/>
      <c r="C102" s="91" t="s">
        <v>248</v>
      </c>
      <c r="D102" s="91"/>
      <c r="E102" s="91"/>
      <c r="F102" s="91"/>
      <c r="G102" s="7" t="s">
        <v>71</v>
      </c>
      <c r="I102" s="95">
        <f t="shared" ref="I102:AM102" si="18">I70</f>
        <v>0</v>
      </c>
      <c r="J102" s="95">
        <f t="shared" si="18"/>
        <v>453755.99740433437</v>
      </c>
      <c r="K102" s="95">
        <f t="shared" si="18"/>
        <v>486617.58529797278</v>
      </c>
      <c r="L102" s="95">
        <f t="shared" si="18"/>
        <v>521644.39275968296</v>
      </c>
      <c r="M102" s="95">
        <f t="shared" si="18"/>
        <v>558974.10650833882</v>
      </c>
      <c r="N102" s="95">
        <f t="shared" si="18"/>
        <v>598753.00701865507</v>
      </c>
      <c r="O102" s="95">
        <f t="shared" si="18"/>
        <v>641136.49895251123</v>
      </c>
      <c r="P102" s="95">
        <f t="shared" si="18"/>
        <v>686289.67410133791</v>
      </c>
      <c r="Q102" s="95">
        <f t="shared" si="18"/>
        <v>734387.90882328572</v>
      </c>
      <c r="R102" s="95">
        <f t="shared" si="18"/>
        <v>785617.4980795749</v>
      </c>
      <c r="S102" s="95">
        <f t="shared" si="18"/>
        <v>840176.32830244</v>
      </c>
      <c r="T102" s="95">
        <f t="shared" si="18"/>
        <v>898274.59146287851</v>
      </c>
      <c r="U102" s="95">
        <f t="shared" si="18"/>
        <v>960135.54285043327</v>
      </c>
      <c r="V102" s="95">
        <f t="shared" si="18"/>
        <v>1025996.3052300208</v>
      </c>
      <c r="W102" s="95">
        <f t="shared" si="18"/>
        <v>1096108.7222028712</v>
      </c>
      <c r="X102" s="95">
        <f t="shared" si="18"/>
        <v>1170740.2637705267</v>
      </c>
      <c r="Y102" s="95">
        <f t="shared" si="18"/>
        <v>1250174.9872831691</v>
      </c>
      <c r="Z102" s="95">
        <f t="shared" si="18"/>
        <v>1334714.5571469269</v>
      </c>
      <c r="AA102" s="95">
        <f t="shared" si="18"/>
        <v>1424679.3268699506</v>
      </c>
      <c r="AB102" s="95">
        <f t="shared" si="18"/>
        <v>1520409.4872445969</v>
      </c>
      <c r="AC102" s="95">
        <f t="shared" si="18"/>
        <v>1622266.2846938539</v>
      </c>
      <c r="AD102" s="95" t="e">
        <f t="shared" si="18"/>
        <v>#DIV/0!</v>
      </c>
      <c r="AE102" s="95" t="e">
        <f t="shared" si="18"/>
        <v>#DIV/0!</v>
      </c>
      <c r="AF102" s="95" t="e">
        <f t="shared" si="18"/>
        <v>#DIV/0!</v>
      </c>
      <c r="AG102" s="95" t="e">
        <f t="shared" si="18"/>
        <v>#DIV/0!</v>
      </c>
      <c r="AH102" s="95" t="e">
        <f t="shared" si="18"/>
        <v>#DIV/0!</v>
      </c>
      <c r="AI102" s="95" t="e">
        <f t="shared" si="18"/>
        <v>#DIV/0!</v>
      </c>
      <c r="AJ102" s="95" t="e">
        <f t="shared" si="18"/>
        <v>#DIV/0!</v>
      </c>
      <c r="AK102" s="95" t="e">
        <f t="shared" si="18"/>
        <v>#DIV/0!</v>
      </c>
      <c r="AL102" s="95" t="e">
        <f t="shared" si="18"/>
        <v>#DIV/0!</v>
      </c>
      <c r="AM102" s="95" t="e">
        <f t="shared" si="18"/>
        <v>#DIV/0!</v>
      </c>
    </row>
    <row r="103" spans="1:39" outlineLevel="1">
      <c r="A103" s="91"/>
      <c r="B103" s="91"/>
      <c r="C103" s="91" t="s">
        <v>259</v>
      </c>
      <c r="D103" s="91"/>
      <c r="E103" s="91"/>
      <c r="F103" s="91"/>
      <c r="G103" s="7" t="s">
        <v>71</v>
      </c>
      <c r="I103" s="95">
        <f t="shared" ref="I103:AM103" ca="1" si="19">I79</f>
        <v>0</v>
      </c>
      <c r="J103" s="95">
        <f t="shared" ca="1" si="19"/>
        <v>-46726.799221300309</v>
      </c>
      <c r="K103" s="95">
        <f t="shared" ca="1" si="19"/>
        <v>-57598.737233121254</v>
      </c>
      <c r="L103" s="95">
        <f t="shared" ca="1" si="19"/>
        <v>-69170.914197550213</v>
      </c>
      <c r="M103" s="95">
        <f t="shared" ca="1" si="19"/>
        <v>-81487.169784358673</v>
      </c>
      <c r="N103" s="95">
        <f t="shared" ca="1" si="19"/>
        <v>-94594.048472775816</v>
      </c>
      <c r="O103" s="95">
        <f t="shared" ca="1" si="19"/>
        <v>-144540.96501502107</v>
      </c>
      <c r="P103" s="95">
        <f t="shared" ca="1" si="19"/>
        <v>-154880.37996986188</v>
      </c>
      <c r="Q103" s="95">
        <f t="shared" ca="1" si="19"/>
        <v>-170667.98591714868</v>
      </c>
      <c r="R103" s="95">
        <f t="shared" ca="1" si="19"/>
        <v>-187462.90500127303</v>
      </c>
      <c r="S103" s="95">
        <f t="shared" ca="1" si="19"/>
        <v>-205327.89849073198</v>
      </c>
      <c r="T103" s="95">
        <f t="shared" ca="1" si="19"/>
        <v>-248257.37743886354</v>
      </c>
      <c r="U103" s="95">
        <f t="shared" ca="1" si="19"/>
        <v>-261235.66285512998</v>
      </c>
      <c r="V103" s="95">
        <f t="shared" ca="1" si="19"/>
        <v>-280993.8915690062</v>
      </c>
      <c r="W103" s="95">
        <f t="shared" ca="1" si="19"/>
        <v>-302027.61666086136</v>
      </c>
      <c r="X103" s="95">
        <f t="shared" ca="1" si="19"/>
        <v>-324417.07913115801</v>
      </c>
      <c r="Y103" s="95">
        <f t="shared" ca="1" si="19"/>
        <v>-348247.49618495069</v>
      </c>
      <c r="Z103" s="95">
        <f t="shared" ca="1" si="19"/>
        <v>-373609.36714407807</v>
      </c>
      <c r="AA103" s="95">
        <f t="shared" ca="1" si="19"/>
        <v>-400598.79806098517</v>
      </c>
      <c r="AB103" s="95">
        <f t="shared" ca="1" si="19"/>
        <v>-429317.84617337905</v>
      </c>
      <c r="AC103" s="95">
        <f t="shared" ca="1" si="19"/>
        <v>-459874.88540815614</v>
      </c>
      <c r="AD103" s="95" t="e">
        <f t="shared" si="19"/>
        <v>#DIV/0!</v>
      </c>
      <c r="AE103" s="95" t="e">
        <f t="shared" si="19"/>
        <v>#DIV/0!</v>
      </c>
      <c r="AF103" s="95" t="e">
        <f t="shared" si="19"/>
        <v>#DIV/0!</v>
      </c>
      <c r="AG103" s="95" t="e">
        <f t="shared" si="19"/>
        <v>#DIV/0!</v>
      </c>
      <c r="AH103" s="95" t="e">
        <f t="shared" si="19"/>
        <v>#DIV/0!</v>
      </c>
      <c r="AI103" s="95" t="e">
        <f t="shared" si="19"/>
        <v>#DIV/0!</v>
      </c>
      <c r="AJ103" s="95" t="e">
        <f t="shared" si="19"/>
        <v>#DIV/0!</v>
      </c>
      <c r="AK103" s="95" t="e">
        <f t="shared" si="19"/>
        <v>#DIV/0!</v>
      </c>
      <c r="AL103" s="95" t="e">
        <f t="shared" si="19"/>
        <v>#DIV/0!</v>
      </c>
      <c r="AM103" s="95" t="e">
        <f t="shared" si="19"/>
        <v>#DIV/0!</v>
      </c>
    </row>
    <row r="104" spans="1:39" outlineLevel="1">
      <c r="A104" s="91"/>
      <c r="B104" s="91"/>
      <c r="C104" s="91" t="s">
        <v>260</v>
      </c>
      <c r="D104" s="91"/>
      <c r="E104" s="91"/>
      <c r="F104" s="91"/>
      <c r="G104" s="7" t="s">
        <v>71</v>
      </c>
      <c r="I104" s="95">
        <f t="shared" ref="I104:AM104" si="20">SUM(I82,I83,I84)</f>
        <v>372500</v>
      </c>
      <c r="J104" s="95">
        <f t="shared" si="20"/>
        <v>0</v>
      </c>
      <c r="K104" s="95">
        <f t="shared" si="20"/>
        <v>0</v>
      </c>
      <c r="L104" s="95">
        <f t="shared" si="20"/>
        <v>0</v>
      </c>
      <c r="M104" s="95">
        <f t="shared" si="20"/>
        <v>0</v>
      </c>
      <c r="N104" s="95">
        <f t="shared" si="20"/>
        <v>0</v>
      </c>
      <c r="O104" s="95">
        <f t="shared" si="20"/>
        <v>0</v>
      </c>
      <c r="P104" s="95">
        <f t="shared" si="20"/>
        <v>0</v>
      </c>
      <c r="Q104" s="95">
        <f t="shared" si="20"/>
        <v>0</v>
      </c>
      <c r="R104" s="95">
        <f t="shared" si="20"/>
        <v>0</v>
      </c>
      <c r="S104" s="95">
        <f t="shared" si="20"/>
        <v>0</v>
      </c>
      <c r="T104" s="95">
        <f t="shared" si="20"/>
        <v>0</v>
      </c>
      <c r="U104" s="95">
        <f t="shared" si="20"/>
        <v>0</v>
      </c>
      <c r="V104" s="95">
        <f t="shared" si="20"/>
        <v>0</v>
      </c>
      <c r="W104" s="95">
        <f t="shared" si="20"/>
        <v>0</v>
      </c>
      <c r="X104" s="95">
        <f t="shared" si="20"/>
        <v>0</v>
      </c>
      <c r="Y104" s="95">
        <f t="shared" si="20"/>
        <v>0</v>
      </c>
      <c r="Z104" s="95">
        <f t="shared" si="20"/>
        <v>0</v>
      </c>
      <c r="AA104" s="95">
        <f t="shared" si="20"/>
        <v>0</v>
      </c>
      <c r="AB104" s="95">
        <f t="shared" si="20"/>
        <v>0</v>
      </c>
      <c r="AC104" s="95">
        <f t="shared" si="20"/>
        <v>0</v>
      </c>
      <c r="AD104" s="95">
        <f t="shared" si="20"/>
        <v>0</v>
      </c>
      <c r="AE104" s="95">
        <f t="shared" si="20"/>
        <v>0</v>
      </c>
      <c r="AF104" s="95">
        <f t="shared" si="20"/>
        <v>0</v>
      </c>
      <c r="AG104" s="95">
        <f t="shared" si="20"/>
        <v>0</v>
      </c>
      <c r="AH104" s="95">
        <f t="shared" si="20"/>
        <v>0</v>
      </c>
      <c r="AI104" s="95">
        <f t="shared" si="20"/>
        <v>0</v>
      </c>
      <c r="AJ104" s="95">
        <f t="shared" si="20"/>
        <v>0</v>
      </c>
      <c r="AK104" s="95">
        <f t="shared" si="20"/>
        <v>0</v>
      </c>
      <c r="AL104" s="95">
        <f t="shared" si="20"/>
        <v>0</v>
      </c>
      <c r="AM104" s="95">
        <f t="shared" si="20"/>
        <v>0</v>
      </c>
    </row>
    <row r="105" spans="1:39" outlineLevel="1">
      <c r="A105" s="91"/>
      <c r="B105" s="91"/>
      <c r="C105" s="91" t="s">
        <v>261</v>
      </c>
      <c r="D105" s="91"/>
      <c r="E105" s="91"/>
      <c r="F105" s="91"/>
      <c r="G105" s="7" t="s">
        <v>71</v>
      </c>
      <c r="I105" s="95">
        <f>-I12*'Fixed Inputs'!$F$79</f>
        <v>-3725000</v>
      </c>
      <c r="J105" s="95">
        <f>-J12*'Fixed Inputs'!$F$79</f>
        <v>0</v>
      </c>
      <c r="K105" s="95">
        <f>-K12*'Fixed Inputs'!$F$79</f>
        <v>0</v>
      </c>
      <c r="L105" s="95">
        <f>-L12*'Fixed Inputs'!$F$79</f>
        <v>0</v>
      </c>
      <c r="M105" s="95">
        <f>-M12*'Fixed Inputs'!$F$79</f>
        <v>0</v>
      </c>
      <c r="N105" s="95">
        <f>-N12*'Fixed Inputs'!$F$79</f>
        <v>0</v>
      </c>
      <c r="O105" s="95">
        <f>-O12*'Fixed Inputs'!$F$79</f>
        <v>0</v>
      </c>
      <c r="P105" s="95">
        <f>-P12*'Fixed Inputs'!$F$79</f>
        <v>0</v>
      </c>
      <c r="Q105" s="95">
        <f>-Q12*'Fixed Inputs'!$F$79</f>
        <v>0</v>
      </c>
      <c r="R105" s="95">
        <f>-R12*'Fixed Inputs'!$F$79</f>
        <v>0</v>
      </c>
      <c r="S105" s="95">
        <f>-S12*'Fixed Inputs'!$F$79</f>
        <v>0</v>
      </c>
      <c r="T105" s="95">
        <f>-T12*'Fixed Inputs'!$F$79</f>
        <v>0</v>
      </c>
      <c r="U105" s="95">
        <f>-U12*'Fixed Inputs'!$F$79</f>
        <v>0</v>
      </c>
      <c r="V105" s="95">
        <f>-V12*'Fixed Inputs'!$F$79</f>
        <v>0</v>
      </c>
      <c r="W105" s="95">
        <f>-W12*'Fixed Inputs'!$F$79</f>
        <v>0</v>
      </c>
      <c r="X105" s="95">
        <f>-X12*'Fixed Inputs'!$F$79</f>
        <v>0</v>
      </c>
      <c r="Y105" s="95">
        <f>-Y12*'Fixed Inputs'!$F$79</f>
        <v>0</v>
      </c>
      <c r="Z105" s="95">
        <f>-Z12*'Fixed Inputs'!$F$79</f>
        <v>0</v>
      </c>
      <c r="AA105" s="95">
        <f>-AA12*'Fixed Inputs'!$F$79</f>
        <v>0</v>
      </c>
      <c r="AB105" s="95">
        <f>-AB12*'Fixed Inputs'!$F$79</f>
        <v>0</v>
      </c>
      <c r="AC105" s="95">
        <f>-AC12*'Fixed Inputs'!$F$79</f>
        <v>0</v>
      </c>
      <c r="AD105" s="95">
        <f>-AD12*'Fixed Inputs'!$F$79</f>
        <v>0</v>
      </c>
      <c r="AE105" s="95">
        <f>-AE12*'Fixed Inputs'!$F$79</f>
        <v>0</v>
      </c>
      <c r="AF105" s="95">
        <f>-AF12*'Fixed Inputs'!$F$79</f>
        <v>0</v>
      </c>
      <c r="AG105" s="95">
        <f>-AG12*'Fixed Inputs'!$F$79</f>
        <v>0</v>
      </c>
      <c r="AH105" s="95">
        <f>-AH12*'Fixed Inputs'!$F$79</f>
        <v>0</v>
      </c>
      <c r="AI105" s="95">
        <f>-AI12*'Fixed Inputs'!$F$79</f>
        <v>0</v>
      </c>
      <c r="AJ105" s="95">
        <f>-AJ12*'Fixed Inputs'!$F$79</f>
        <v>0</v>
      </c>
      <c r="AK105" s="95">
        <f>-AK12*'Fixed Inputs'!$F$79</f>
        <v>0</v>
      </c>
      <c r="AL105" s="95">
        <f>-AL12*'Fixed Inputs'!$F$79</f>
        <v>0</v>
      </c>
      <c r="AM105" s="95">
        <f>-AM12*'Fixed Inputs'!$F$79</f>
        <v>0</v>
      </c>
    </row>
    <row r="106" spans="1:39" outlineLevel="1">
      <c r="A106" s="91"/>
      <c r="B106" s="91"/>
      <c r="C106" s="91" t="s">
        <v>262</v>
      </c>
      <c r="D106" s="91"/>
      <c r="E106" s="91"/>
      <c r="F106" s="91"/>
      <c r="G106" s="7" t="s">
        <v>71</v>
      </c>
      <c r="I106" s="95">
        <f>-SUM('Developer Calculations'!I31:I34,'Developer Calculations'!I37:I40)</f>
        <v>0</v>
      </c>
      <c r="J106" s="95">
        <f>-SUM('Developer Calculations'!J31:J34,'Developer Calculations'!J37:J40)</f>
        <v>0</v>
      </c>
      <c r="K106" s="95">
        <f>-SUM('Developer Calculations'!K31:K34,'Developer Calculations'!K37:K40)</f>
        <v>0</v>
      </c>
      <c r="L106" s="95">
        <f>-SUM('Developer Calculations'!L31:L34,'Developer Calculations'!L37:L40)</f>
        <v>0</v>
      </c>
      <c r="M106" s="95">
        <f>-SUM('Developer Calculations'!M31:M34,'Developer Calculations'!M37:M40)</f>
        <v>0</v>
      </c>
      <c r="N106" s="95">
        <f>-SUM('Developer Calculations'!N31:N34,'Developer Calculations'!N37:N40)</f>
        <v>0</v>
      </c>
      <c r="O106" s="95">
        <f>-SUM('Developer Calculations'!O31:O34,'Developer Calculations'!O37:O40)</f>
        <v>-75000</v>
      </c>
      <c r="P106" s="95">
        <f>-SUM('Developer Calculations'!P31:P34,'Developer Calculations'!P37:P40)</f>
        <v>0</v>
      </c>
      <c r="Q106" s="95">
        <f>-SUM('Developer Calculations'!Q31:Q34,'Developer Calculations'!Q37:Q40)</f>
        <v>0</v>
      </c>
      <c r="R106" s="95">
        <f>-SUM('Developer Calculations'!R31:R34,'Developer Calculations'!R37:R40)</f>
        <v>0</v>
      </c>
      <c r="S106" s="95">
        <f>-SUM('Developer Calculations'!S31:S34,'Developer Calculations'!S37:S40)</f>
        <v>0</v>
      </c>
      <c r="T106" s="95">
        <f>-SUM('Developer Calculations'!T31:T34,'Developer Calculations'!T37:T40)</f>
        <v>-261000</v>
      </c>
      <c r="U106" s="95">
        <f>-SUM('Developer Calculations'!U31:U34,'Developer Calculations'!U37:U40)</f>
        <v>0</v>
      </c>
      <c r="V106" s="95">
        <f>-SUM('Developer Calculations'!V31:V34,'Developer Calculations'!V37:V40)</f>
        <v>0</v>
      </c>
      <c r="W106" s="95">
        <f>-SUM('Developer Calculations'!W31:W34,'Developer Calculations'!W37:W40)</f>
        <v>0</v>
      </c>
      <c r="X106" s="95">
        <f>-SUM('Developer Calculations'!X31:X34,'Developer Calculations'!X37:X40)</f>
        <v>0</v>
      </c>
      <c r="Y106" s="95">
        <f>-SUM('Developer Calculations'!Y31:Y34,'Developer Calculations'!Y37:Y40)</f>
        <v>-75000</v>
      </c>
      <c r="Z106" s="95">
        <f>-SUM('Developer Calculations'!Z31:Z34,'Developer Calculations'!Z37:Z40)</f>
        <v>0</v>
      </c>
      <c r="AA106" s="95">
        <f>-SUM('Developer Calculations'!AA31:AA34,'Developer Calculations'!AA37:AA40)</f>
        <v>0</v>
      </c>
      <c r="AB106" s="95">
        <f>-SUM('Developer Calculations'!AB31:AB34,'Developer Calculations'!AB37:AB40)</f>
        <v>0</v>
      </c>
      <c r="AC106" s="95">
        <f>-SUM('Developer Calculations'!AC31:AC34,'Developer Calculations'!AC37:AC40)</f>
        <v>0</v>
      </c>
      <c r="AD106" s="95">
        <f>-SUM('Developer Calculations'!AD31:AD34,'Developer Calculations'!AD37:AD40)</f>
        <v>0</v>
      </c>
      <c r="AE106" s="95">
        <f>-SUM('Developer Calculations'!AE31:AE34,'Developer Calculations'!AE37:AE40)</f>
        <v>0</v>
      </c>
      <c r="AF106" s="95">
        <f>-SUM('Developer Calculations'!AF31:AF34,'Developer Calculations'!AF37:AF40)</f>
        <v>0</v>
      </c>
      <c r="AG106" s="95">
        <f>-SUM('Developer Calculations'!AG31:AG34,'Developer Calculations'!AG37:AG40)</f>
        <v>0</v>
      </c>
      <c r="AH106" s="95">
        <f>-SUM('Developer Calculations'!AH31:AH34,'Developer Calculations'!AH37:AH40)</f>
        <v>0</v>
      </c>
      <c r="AI106" s="95">
        <f>-SUM('Developer Calculations'!AI31:AI34,'Developer Calculations'!AI37:AI40)</f>
        <v>0</v>
      </c>
      <c r="AJ106" s="95">
        <f>-SUM('Developer Calculations'!AJ31:AJ34,'Developer Calculations'!AJ37:AJ40)</f>
        <v>0</v>
      </c>
      <c r="AK106" s="95">
        <f>-SUM('Developer Calculations'!AK31:AK34,'Developer Calculations'!AK37:AK40)</f>
        <v>0</v>
      </c>
      <c r="AL106" s="95">
        <f>-SUM('Developer Calculations'!AL31:AL34,'Developer Calculations'!AL37:AL40)</f>
        <v>0</v>
      </c>
      <c r="AM106" s="95">
        <f>-SUM('Developer Calculations'!AM31:AM34,'Developer Calculations'!AM37:AM40)</f>
        <v>0</v>
      </c>
    </row>
    <row r="107" spans="1:39" outlineLevel="1">
      <c r="A107" s="91"/>
      <c r="B107" s="91"/>
      <c r="C107" s="91" t="s">
        <v>268</v>
      </c>
      <c r="D107" s="91"/>
      <c r="E107" s="91"/>
      <c r="F107" s="91"/>
      <c r="G107" s="7" t="s">
        <v>71</v>
      </c>
      <c r="I107" s="95">
        <f t="shared" ref="I107:AM107" si="21">SUM(I129,I145)</f>
        <v>745000</v>
      </c>
      <c r="J107" s="95">
        <f t="shared" si="21"/>
        <v>0</v>
      </c>
      <c r="K107" s="95">
        <f t="shared" si="21"/>
        <v>0</v>
      </c>
      <c r="L107" s="95">
        <f t="shared" si="21"/>
        <v>0</v>
      </c>
      <c r="M107" s="95">
        <f t="shared" si="21"/>
        <v>0</v>
      </c>
      <c r="N107" s="95">
        <f t="shared" si="21"/>
        <v>0</v>
      </c>
      <c r="O107" s="95">
        <f t="shared" si="21"/>
        <v>0</v>
      </c>
      <c r="P107" s="95">
        <f t="shared" si="21"/>
        <v>0</v>
      </c>
      <c r="Q107" s="95">
        <f t="shared" si="21"/>
        <v>0</v>
      </c>
      <c r="R107" s="95">
        <f t="shared" si="21"/>
        <v>0</v>
      </c>
      <c r="S107" s="95">
        <f t="shared" si="21"/>
        <v>0</v>
      </c>
      <c r="T107" s="95">
        <f t="shared" si="21"/>
        <v>0</v>
      </c>
      <c r="U107" s="95">
        <f t="shared" si="21"/>
        <v>0</v>
      </c>
      <c r="V107" s="95">
        <f t="shared" si="21"/>
        <v>0</v>
      </c>
      <c r="W107" s="95">
        <f t="shared" si="21"/>
        <v>0</v>
      </c>
      <c r="X107" s="95">
        <f t="shared" si="21"/>
        <v>0</v>
      </c>
      <c r="Y107" s="95">
        <f t="shared" si="21"/>
        <v>0</v>
      </c>
      <c r="Z107" s="95">
        <f t="shared" si="21"/>
        <v>0</v>
      </c>
      <c r="AA107" s="95">
        <f t="shared" si="21"/>
        <v>0</v>
      </c>
      <c r="AB107" s="95">
        <f t="shared" si="21"/>
        <v>0</v>
      </c>
      <c r="AC107" s="95">
        <f t="shared" si="21"/>
        <v>0</v>
      </c>
      <c r="AD107" s="95">
        <f t="shared" si="21"/>
        <v>0</v>
      </c>
      <c r="AE107" s="95">
        <f t="shared" si="21"/>
        <v>0</v>
      </c>
      <c r="AF107" s="95">
        <f t="shared" si="21"/>
        <v>0</v>
      </c>
      <c r="AG107" s="95">
        <f t="shared" si="21"/>
        <v>0</v>
      </c>
      <c r="AH107" s="95">
        <f t="shared" si="21"/>
        <v>0</v>
      </c>
      <c r="AI107" s="95">
        <f t="shared" si="21"/>
        <v>0</v>
      </c>
      <c r="AJ107" s="95">
        <f t="shared" si="21"/>
        <v>0</v>
      </c>
      <c r="AK107" s="95">
        <f t="shared" si="21"/>
        <v>0</v>
      </c>
      <c r="AL107" s="95">
        <f t="shared" si="21"/>
        <v>0</v>
      </c>
      <c r="AM107" s="95">
        <f t="shared" si="21"/>
        <v>0</v>
      </c>
    </row>
    <row r="108" spans="1:39" outlineLevel="1">
      <c r="A108" s="91"/>
      <c r="B108" s="91"/>
      <c r="C108" s="91" t="s">
        <v>269</v>
      </c>
      <c r="D108" s="91"/>
      <c r="E108" s="91"/>
      <c r="F108" s="91"/>
      <c r="G108" s="7" t="s">
        <v>71</v>
      </c>
      <c r="I108" s="95">
        <f t="shared" ref="I108:AM108" si="22">-SUM(I131,I147)</f>
        <v>0</v>
      </c>
      <c r="J108" s="95">
        <f t="shared" si="22"/>
        <v>-67564.109581961922</v>
      </c>
      <c r="K108" s="95">
        <f t="shared" si="22"/>
        <v>-70942.315061059999</v>
      </c>
      <c r="L108" s="95">
        <f t="shared" si="22"/>
        <v>-74489.430814113002</v>
      </c>
      <c r="M108" s="95">
        <f t="shared" si="22"/>
        <v>-78213.902354818667</v>
      </c>
      <c r="N108" s="95">
        <f t="shared" si="22"/>
        <v>-82124.597472559602</v>
      </c>
      <c r="O108" s="95">
        <f t="shared" si="22"/>
        <v>-86230.82734618758</v>
      </c>
      <c r="P108" s="95">
        <f t="shared" si="22"/>
        <v>-90542.368713496951</v>
      </c>
      <c r="Q108" s="95">
        <f t="shared" si="22"/>
        <v>-95069.487149171808</v>
      </c>
      <c r="R108" s="95">
        <f t="shared" si="22"/>
        <v>-99822.961506630396</v>
      </c>
      <c r="S108" s="95">
        <f t="shared" si="22"/>
        <v>0</v>
      </c>
      <c r="T108" s="95">
        <f t="shared" si="22"/>
        <v>0</v>
      </c>
      <c r="U108" s="95">
        <f t="shared" si="22"/>
        <v>0</v>
      </c>
      <c r="V108" s="95">
        <f t="shared" si="22"/>
        <v>0</v>
      </c>
      <c r="W108" s="95">
        <f t="shared" si="22"/>
        <v>0</v>
      </c>
      <c r="X108" s="95">
        <f t="shared" si="22"/>
        <v>0</v>
      </c>
      <c r="Y108" s="95">
        <f t="shared" si="22"/>
        <v>0</v>
      </c>
      <c r="Z108" s="95">
        <f t="shared" si="22"/>
        <v>0</v>
      </c>
      <c r="AA108" s="95">
        <f t="shared" si="22"/>
        <v>0</v>
      </c>
      <c r="AB108" s="95">
        <f t="shared" si="22"/>
        <v>0</v>
      </c>
      <c r="AC108" s="95">
        <f t="shared" si="22"/>
        <v>0</v>
      </c>
      <c r="AD108" s="95">
        <f t="shared" si="22"/>
        <v>0</v>
      </c>
      <c r="AE108" s="95">
        <f t="shared" si="22"/>
        <v>0</v>
      </c>
      <c r="AF108" s="95">
        <f t="shared" si="22"/>
        <v>0</v>
      </c>
      <c r="AG108" s="95">
        <f t="shared" si="22"/>
        <v>0</v>
      </c>
      <c r="AH108" s="95">
        <f t="shared" si="22"/>
        <v>0</v>
      </c>
      <c r="AI108" s="95">
        <f t="shared" si="22"/>
        <v>0</v>
      </c>
      <c r="AJ108" s="95">
        <f t="shared" si="22"/>
        <v>0</v>
      </c>
      <c r="AK108" s="95">
        <f t="shared" si="22"/>
        <v>0</v>
      </c>
      <c r="AL108" s="95">
        <f t="shared" si="22"/>
        <v>0</v>
      </c>
      <c r="AM108" s="95">
        <f t="shared" si="22"/>
        <v>0</v>
      </c>
    </row>
    <row r="109" spans="1:39" outlineLevel="1">
      <c r="A109" s="91"/>
      <c r="B109" s="91"/>
      <c r="C109" s="91" t="s">
        <v>270</v>
      </c>
      <c r="D109" s="91"/>
      <c r="E109" s="91"/>
      <c r="F109" s="91"/>
      <c r="G109" s="7" t="s">
        <v>71</v>
      </c>
      <c r="I109" s="95">
        <f t="shared" ref="I109:AM109" si="23">-SUM(I130,I146)</f>
        <v>0</v>
      </c>
      <c r="J109" s="95">
        <f t="shared" si="23"/>
        <v>-37250</v>
      </c>
      <c r="K109" s="95">
        <f t="shared" si="23"/>
        <v>-33871.794520901909</v>
      </c>
      <c r="L109" s="95">
        <f t="shared" si="23"/>
        <v>-30324.678767848905</v>
      </c>
      <c r="M109" s="95">
        <f t="shared" si="23"/>
        <v>-26600.207227143255</v>
      </c>
      <c r="N109" s="95">
        <f t="shared" si="23"/>
        <v>-22689.512109402323</v>
      </c>
      <c r="O109" s="95">
        <f t="shared" si="23"/>
        <v>-18583.282235774343</v>
      </c>
      <c r="P109" s="95">
        <f t="shared" si="23"/>
        <v>-14271.740868464964</v>
      </c>
      <c r="Q109" s="95">
        <f t="shared" si="23"/>
        <v>-9744.6224327901145</v>
      </c>
      <c r="R109" s="95">
        <f t="shared" si="23"/>
        <v>-4991.1480753315245</v>
      </c>
      <c r="S109" s="95">
        <f t="shared" si="23"/>
        <v>0</v>
      </c>
      <c r="T109" s="95">
        <f t="shared" si="23"/>
        <v>0</v>
      </c>
      <c r="U109" s="95">
        <f t="shared" si="23"/>
        <v>0</v>
      </c>
      <c r="V109" s="95">
        <f t="shared" si="23"/>
        <v>0</v>
      </c>
      <c r="W109" s="95">
        <f t="shared" si="23"/>
        <v>0</v>
      </c>
      <c r="X109" s="95">
        <f t="shared" si="23"/>
        <v>0</v>
      </c>
      <c r="Y109" s="95">
        <f t="shared" si="23"/>
        <v>0</v>
      </c>
      <c r="Z109" s="95">
        <f t="shared" si="23"/>
        <v>0</v>
      </c>
      <c r="AA109" s="95">
        <f t="shared" si="23"/>
        <v>0</v>
      </c>
      <c r="AB109" s="95">
        <f t="shared" si="23"/>
        <v>0</v>
      </c>
      <c r="AC109" s="95">
        <f t="shared" si="23"/>
        <v>0</v>
      </c>
      <c r="AD109" s="95">
        <f t="shared" si="23"/>
        <v>0</v>
      </c>
      <c r="AE109" s="95">
        <f t="shared" si="23"/>
        <v>0</v>
      </c>
      <c r="AF109" s="95">
        <f t="shared" si="23"/>
        <v>0</v>
      </c>
      <c r="AG109" s="95">
        <f t="shared" si="23"/>
        <v>0</v>
      </c>
      <c r="AH109" s="95">
        <f t="shared" si="23"/>
        <v>0</v>
      </c>
      <c r="AI109" s="95">
        <f t="shared" si="23"/>
        <v>0</v>
      </c>
      <c r="AJ109" s="95">
        <f t="shared" si="23"/>
        <v>0</v>
      </c>
      <c r="AK109" s="95">
        <f t="shared" si="23"/>
        <v>0</v>
      </c>
      <c r="AL109" s="95">
        <f t="shared" si="23"/>
        <v>0</v>
      </c>
      <c r="AM109" s="95">
        <f t="shared" si="23"/>
        <v>0</v>
      </c>
    </row>
    <row r="110" spans="1:39" outlineLevel="1">
      <c r="A110" s="91"/>
      <c r="B110" s="91"/>
      <c r="C110" s="118" t="s">
        <v>271</v>
      </c>
      <c r="D110" s="118"/>
      <c r="E110" s="118"/>
      <c r="F110" s="118"/>
      <c r="G110" s="9" t="s">
        <v>71</v>
      </c>
      <c r="H110" s="9"/>
      <c r="I110" s="120">
        <f t="shared" ref="I110:AM110" ca="1" si="24">SUM(I102:I109)</f>
        <v>-2607500</v>
      </c>
      <c r="J110" s="120">
        <f t="shared" ca="1" si="24"/>
        <v>302215.08860107214</v>
      </c>
      <c r="K110" s="120">
        <f t="shared" ca="1" si="24"/>
        <v>324204.7384828896</v>
      </c>
      <c r="L110" s="120">
        <f t="shared" ca="1" si="24"/>
        <v>347659.36898017081</v>
      </c>
      <c r="M110" s="120">
        <f t="shared" ca="1" si="24"/>
        <v>372672.82714201824</v>
      </c>
      <c r="N110" s="120">
        <f t="shared" ca="1" si="24"/>
        <v>399344.84896391729</v>
      </c>
      <c r="O110" s="120">
        <f t="shared" ca="1" si="24"/>
        <v>316781.42435552832</v>
      </c>
      <c r="P110" s="120">
        <f t="shared" ca="1" si="24"/>
        <v>426595.18454951403</v>
      </c>
      <c r="Q110" s="120">
        <f t="shared" ca="1" si="24"/>
        <v>458905.81332417513</v>
      </c>
      <c r="R110" s="120">
        <f t="shared" ca="1" si="24"/>
        <v>493340.48349633993</v>
      </c>
      <c r="S110" s="120">
        <f t="shared" ca="1" si="24"/>
        <v>634848.42981170805</v>
      </c>
      <c r="T110" s="120">
        <f t="shared" ca="1" si="24"/>
        <v>389017.214024015</v>
      </c>
      <c r="U110" s="120">
        <f t="shared" ca="1" si="24"/>
        <v>698899.87999530323</v>
      </c>
      <c r="V110" s="120">
        <f t="shared" ca="1" si="24"/>
        <v>745002.41366101452</v>
      </c>
      <c r="W110" s="120">
        <f t="shared" ca="1" si="24"/>
        <v>794081.10554200993</v>
      </c>
      <c r="X110" s="120">
        <f t="shared" ca="1" si="24"/>
        <v>846323.18463936867</v>
      </c>
      <c r="Y110" s="120">
        <f t="shared" ca="1" si="24"/>
        <v>826927.49109821836</v>
      </c>
      <c r="Z110" s="120">
        <f t="shared" ca="1" si="24"/>
        <v>961105.19000284886</v>
      </c>
      <c r="AA110" s="120">
        <f t="shared" ca="1" si="24"/>
        <v>1024080.5288089655</v>
      </c>
      <c r="AB110" s="120">
        <f t="shared" ca="1" si="24"/>
        <v>1091091.6410712178</v>
      </c>
      <c r="AC110" s="120">
        <f t="shared" ca="1" si="24"/>
        <v>1162391.3992856978</v>
      </c>
      <c r="AD110" s="120" t="e">
        <f t="shared" si="24"/>
        <v>#DIV/0!</v>
      </c>
      <c r="AE110" s="120" t="e">
        <f t="shared" si="24"/>
        <v>#DIV/0!</v>
      </c>
      <c r="AF110" s="120" t="e">
        <f t="shared" si="24"/>
        <v>#DIV/0!</v>
      </c>
      <c r="AG110" s="120" t="e">
        <f t="shared" si="24"/>
        <v>#DIV/0!</v>
      </c>
      <c r="AH110" s="120" t="e">
        <f t="shared" si="24"/>
        <v>#DIV/0!</v>
      </c>
      <c r="AI110" s="120" t="e">
        <f t="shared" si="24"/>
        <v>#DIV/0!</v>
      </c>
      <c r="AJ110" s="120" t="e">
        <f t="shared" si="24"/>
        <v>#DIV/0!</v>
      </c>
      <c r="AK110" s="120" t="e">
        <f t="shared" si="24"/>
        <v>#DIV/0!</v>
      </c>
      <c r="AL110" s="120" t="e">
        <f t="shared" si="24"/>
        <v>#DIV/0!</v>
      </c>
      <c r="AM110" s="120" t="e">
        <f t="shared" si="24"/>
        <v>#DIV/0!</v>
      </c>
    </row>
    <row r="111" spans="1:39" ht="15" outlineLevel="1" thickBot="1">
      <c r="A111" s="91"/>
      <c r="B111" s="91"/>
      <c r="C111" s="91"/>
      <c r="D111" s="91"/>
      <c r="E111" s="91"/>
      <c r="F111" s="91"/>
      <c r="I111" s="95"/>
      <c r="J111" s="95"/>
      <c r="K111" s="95"/>
      <c r="L111" s="95"/>
      <c r="M111" s="95"/>
      <c r="N111" s="95"/>
      <c r="O111" s="95"/>
      <c r="P111" s="95"/>
      <c r="Q111" s="95"/>
      <c r="R111" s="95"/>
      <c r="S111" s="95"/>
      <c r="T111" s="95"/>
      <c r="U111" s="95"/>
      <c r="V111" s="95"/>
      <c r="W111" s="95"/>
      <c r="X111" s="95"/>
      <c r="Y111" s="95"/>
      <c r="Z111" s="95"/>
      <c r="AA111" s="95"/>
      <c r="AB111" s="95"/>
      <c r="AC111" s="95"/>
      <c r="AD111" s="95"/>
      <c r="AE111" s="95"/>
      <c r="AF111" s="95"/>
      <c r="AG111" s="95"/>
      <c r="AH111" s="95"/>
      <c r="AI111" s="95"/>
      <c r="AJ111" s="95"/>
      <c r="AK111" s="95"/>
      <c r="AL111" s="95"/>
      <c r="AM111" s="95"/>
    </row>
    <row r="112" spans="1:39" ht="15" outlineLevel="1" thickBot="1">
      <c r="A112" s="91"/>
      <c r="B112" s="91"/>
      <c r="C112" s="11" t="s">
        <v>267</v>
      </c>
      <c r="D112" s="12">
        <f ca="1">IFERROR(IRR(I110:OFFSET(I110,0,1,1,'Fixed Inputs'!$F$6)),0)</f>
        <v>0.16272463312325236</v>
      </c>
      <c r="E112" s="91"/>
      <c r="F112" s="91"/>
      <c r="I112" s="95"/>
      <c r="J112" s="95"/>
      <c r="K112" s="95"/>
      <c r="L112" s="95"/>
      <c r="M112" s="95"/>
      <c r="N112" s="95"/>
      <c r="O112" s="95"/>
      <c r="P112" s="95"/>
      <c r="Q112" s="95"/>
      <c r="R112" s="95"/>
      <c r="S112" s="95"/>
      <c r="T112" s="95"/>
      <c r="U112" s="95"/>
      <c r="V112" s="95"/>
      <c r="W112" s="95"/>
      <c r="X112" s="95"/>
      <c r="Y112" s="95"/>
      <c r="Z112" s="95"/>
      <c r="AA112" s="95"/>
      <c r="AB112" s="95"/>
      <c r="AC112" s="95"/>
      <c r="AD112" s="95"/>
      <c r="AE112" s="95"/>
      <c r="AF112" s="95"/>
      <c r="AG112" s="95"/>
      <c r="AH112" s="95"/>
      <c r="AI112" s="95"/>
      <c r="AJ112" s="95"/>
      <c r="AK112" s="95"/>
      <c r="AL112" s="95"/>
      <c r="AM112" s="95"/>
    </row>
    <row r="113" spans="1:39" outlineLevel="1">
      <c r="A113" s="91"/>
      <c r="B113" s="91"/>
      <c r="C113" s="91"/>
      <c r="D113" s="91"/>
      <c r="E113" s="91"/>
      <c r="F113" s="91"/>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5"/>
      <c r="AG113" s="95"/>
      <c r="AH113" s="95"/>
      <c r="AI113" s="95"/>
      <c r="AJ113" s="95"/>
      <c r="AK113" s="95"/>
      <c r="AL113" s="95"/>
      <c r="AM113" s="95"/>
    </row>
    <row r="114" spans="1:39" outlineLevel="1">
      <c r="A114" s="91"/>
      <c r="B114" s="91"/>
      <c r="C114" s="91" t="s">
        <v>265</v>
      </c>
      <c r="D114" s="91"/>
      <c r="E114" s="91"/>
      <c r="F114" s="91"/>
      <c r="I114" s="95">
        <f ca="1">SUM($I$110:I110)</f>
        <v>-2607500</v>
      </c>
      <c r="J114" s="95">
        <f ca="1">SUM($I$110:J110)</f>
        <v>-2305284.9113989277</v>
      </c>
      <c r="K114" s="95">
        <f ca="1">SUM($I$110:K110)</f>
        <v>-1981080.172916038</v>
      </c>
      <c r="L114" s="95">
        <f ca="1">SUM($I$110:L110)</f>
        <v>-1633420.8039358673</v>
      </c>
      <c r="M114" s="95">
        <f ca="1">SUM($I$110:M110)</f>
        <v>-1260747.9767938489</v>
      </c>
      <c r="N114" s="95">
        <f ca="1">SUM($I$110:N110)</f>
        <v>-861403.12782993168</v>
      </c>
      <c r="O114" s="95">
        <f ca="1">SUM($I$110:O110)</f>
        <v>-544621.70347440336</v>
      </c>
      <c r="P114" s="95">
        <f ca="1">SUM($I$110:P110)</f>
        <v>-118026.51892488933</v>
      </c>
      <c r="Q114" s="95">
        <f ca="1">SUM($I$110:Q110)</f>
        <v>340879.29439928581</v>
      </c>
      <c r="R114" s="95">
        <f ca="1">SUM($I$110:R110)</f>
        <v>834219.77789562568</v>
      </c>
      <c r="S114" s="95">
        <f ca="1">SUM($I$110:S110)</f>
        <v>1469068.2077073338</v>
      </c>
      <c r="T114" s="95">
        <f ca="1">SUM($I$110:T110)</f>
        <v>1858085.4217313488</v>
      </c>
      <c r="U114" s="95">
        <f ca="1">SUM($I$110:U110)</f>
        <v>2556985.3017266523</v>
      </c>
      <c r="V114" s="95">
        <f ca="1">SUM($I$110:V110)</f>
        <v>3301987.7153876666</v>
      </c>
      <c r="W114" s="95">
        <f ca="1">SUM($I$110:W110)</f>
        <v>4096068.8209296763</v>
      </c>
      <c r="X114" s="95">
        <f ca="1">SUM($I$110:X110)</f>
        <v>4942392.0055690445</v>
      </c>
      <c r="Y114" s="95">
        <f ca="1">SUM($I$110:Y110)</f>
        <v>5769319.4966672631</v>
      </c>
      <c r="Z114" s="95">
        <f ca="1">SUM($I$110:Z110)</f>
        <v>6730424.6866701115</v>
      </c>
      <c r="AA114" s="95">
        <f ca="1">SUM($I$110:AA110)</f>
        <v>7754505.2154790768</v>
      </c>
      <c r="AB114" s="95">
        <f ca="1">SUM($I$110:AB110)</f>
        <v>8845596.8565502949</v>
      </c>
      <c r="AC114" s="95">
        <f ca="1">SUM($I$110:AC110)</f>
        <v>10007988.255835993</v>
      </c>
      <c r="AD114" s="95" t="e">
        <f ca="1">SUM($I$110:AD110)</f>
        <v>#DIV/0!</v>
      </c>
      <c r="AE114" s="95" t="e">
        <f ca="1">SUM($I$110:AE110)</f>
        <v>#DIV/0!</v>
      </c>
      <c r="AF114" s="95" t="e">
        <f ca="1">SUM($I$110:AF110)</f>
        <v>#DIV/0!</v>
      </c>
      <c r="AG114" s="95" t="e">
        <f ca="1">SUM($I$110:AG110)</f>
        <v>#DIV/0!</v>
      </c>
      <c r="AH114" s="95" t="e">
        <f ca="1">SUM($I$110:AH110)</f>
        <v>#DIV/0!</v>
      </c>
      <c r="AI114" s="95" t="e">
        <f ca="1">SUM($I$110:AI110)</f>
        <v>#DIV/0!</v>
      </c>
      <c r="AJ114" s="95" t="e">
        <f ca="1">SUM($I$110:AJ110)</f>
        <v>#DIV/0!</v>
      </c>
      <c r="AK114" s="95" t="e">
        <f ca="1">SUM($I$110:AK110)</f>
        <v>#DIV/0!</v>
      </c>
      <c r="AL114" s="95" t="e">
        <f ca="1">SUM($I$110:AL110)</f>
        <v>#DIV/0!</v>
      </c>
      <c r="AM114" s="95" t="e">
        <f ca="1">SUM($I$110:AM110)</f>
        <v>#DIV/0!</v>
      </c>
    </row>
    <row r="115" spans="1:39" outlineLevel="1">
      <c r="A115" s="91"/>
      <c r="B115" s="91"/>
      <c r="C115" s="91" t="s">
        <v>266</v>
      </c>
      <c r="D115" s="91">
        <f ca="1">SUM(I115:OFFSET(I115,0,'Fixed Inputs'!$F$5))</f>
        <v>8</v>
      </c>
      <c r="E115" s="91"/>
      <c r="F115" s="91"/>
      <c r="I115" s="95">
        <f t="shared" ref="I115:AM115" ca="1" si="25">IF(AND(H114&lt;0,I114&gt;0),I2,0)</f>
        <v>0</v>
      </c>
      <c r="J115" s="95">
        <f t="shared" ca="1" si="25"/>
        <v>0</v>
      </c>
      <c r="K115" s="95">
        <f t="shared" ca="1" si="25"/>
        <v>0</v>
      </c>
      <c r="L115" s="95">
        <f t="shared" ca="1" si="25"/>
        <v>0</v>
      </c>
      <c r="M115" s="95">
        <f t="shared" ca="1" si="25"/>
        <v>0</v>
      </c>
      <c r="N115" s="95">
        <f t="shared" ca="1" si="25"/>
        <v>0</v>
      </c>
      <c r="O115" s="95">
        <f t="shared" ca="1" si="25"/>
        <v>0</v>
      </c>
      <c r="P115" s="95">
        <f t="shared" ca="1" si="25"/>
        <v>0</v>
      </c>
      <c r="Q115" s="95">
        <f t="shared" ca="1" si="25"/>
        <v>8</v>
      </c>
      <c r="R115" s="95">
        <f t="shared" ca="1" si="25"/>
        <v>0</v>
      </c>
      <c r="S115" s="95">
        <f t="shared" ca="1" si="25"/>
        <v>0</v>
      </c>
      <c r="T115" s="95">
        <f t="shared" ca="1" si="25"/>
        <v>0</v>
      </c>
      <c r="U115" s="95">
        <f t="shared" ca="1" si="25"/>
        <v>0</v>
      </c>
      <c r="V115" s="95">
        <f t="shared" ca="1" si="25"/>
        <v>0</v>
      </c>
      <c r="W115" s="95">
        <f t="shared" ca="1" si="25"/>
        <v>0</v>
      </c>
      <c r="X115" s="95">
        <f t="shared" ca="1" si="25"/>
        <v>0</v>
      </c>
      <c r="Y115" s="95">
        <f t="shared" ca="1" si="25"/>
        <v>0</v>
      </c>
      <c r="Z115" s="95">
        <f t="shared" ca="1" si="25"/>
        <v>0</v>
      </c>
      <c r="AA115" s="95">
        <f t="shared" ca="1" si="25"/>
        <v>0</v>
      </c>
      <c r="AB115" s="95">
        <f t="shared" ca="1" si="25"/>
        <v>0</v>
      </c>
      <c r="AC115" s="95">
        <f t="shared" ca="1" si="25"/>
        <v>0</v>
      </c>
      <c r="AD115" s="95" t="e">
        <f t="shared" ca="1" si="25"/>
        <v>#DIV/0!</v>
      </c>
      <c r="AE115" s="95" t="e">
        <f t="shared" ca="1" si="25"/>
        <v>#DIV/0!</v>
      </c>
      <c r="AF115" s="95" t="e">
        <f t="shared" ca="1" si="25"/>
        <v>#DIV/0!</v>
      </c>
      <c r="AG115" s="95" t="e">
        <f t="shared" ca="1" si="25"/>
        <v>#DIV/0!</v>
      </c>
      <c r="AH115" s="95" t="e">
        <f t="shared" ca="1" si="25"/>
        <v>#DIV/0!</v>
      </c>
      <c r="AI115" s="95" t="e">
        <f t="shared" ca="1" si="25"/>
        <v>#DIV/0!</v>
      </c>
      <c r="AJ115" s="95" t="e">
        <f t="shared" ca="1" si="25"/>
        <v>#DIV/0!</v>
      </c>
      <c r="AK115" s="95" t="e">
        <f t="shared" ca="1" si="25"/>
        <v>#DIV/0!</v>
      </c>
      <c r="AL115" s="95" t="e">
        <f t="shared" ca="1" si="25"/>
        <v>#DIV/0!</v>
      </c>
      <c r="AM115" s="95" t="e">
        <f t="shared" ca="1" si="25"/>
        <v>#DIV/0!</v>
      </c>
    </row>
    <row r="116" spans="1:39">
      <c r="A116" s="91"/>
      <c r="B116" s="91"/>
      <c r="C116" s="91"/>
      <c r="D116" s="98"/>
      <c r="E116" s="91"/>
      <c r="F116" s="91"/>
      <c r="I116" s="95"/>
      <c r="J116" s="95"/>
      <c r="K116" s="95"/>
      <c r="L116" s="95"/>
      <c r="M116" s="95"/>
      <c r="N116" s="95"/>
      <c r="O116" s="95"/>
      <c r="P116" s="95"/>
      <c r="Q116" s="95"/>
      <c r="R116" s="95"/>
      <c r="S116" s="95"/>
      <c r="T116" s="95"/>
      <c r="U116" s="95"/>
      <c r="V116" s="95"/>
      <c r="W116" s="95"/>
      <c r="X116" s="95"/>
      <c r="Y116" s="95"/>
      <c r="Z116" s="95"/>
      <c r="AA116" s="95"/>
      <c r="AB116" s="95"/>
      <c r="AC116" s="95"/>
      <c r="AD116" s="95"/>
      <c r="AE116" s="95"/>
      <c r="AF116" s="95"/>
      <c r="AG116" s="95"/>
      <c r="AH116" s="95"/>
      <c r="AI116" s="95"/>
      <c r="AJ116" s="95"/>
      <c r="AK116" s="95"/>
      <c r="AL116" s="95"/>
      <c r="AM116" s="95"/>
    </row>
    <row r="117" spans="1:39" collapsed="1">
      <c r="A117" s="6"/>
      <c r="B117" s="6" t="s">
        <v>272</v>
      </c>
      <c r="C117" s="6"/>
      <c r="D117" s="6"/>
      <c r="E117" s="6"/>
      <c r="F117" s="6"/>
      <c r="G117" s="8"/>
      <c r="H117" s="8"/>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row>
    <row r="118" spans="1:39" hidden="1" outlineLevel="1">
      <c r="A118" s="91"/>
      <c r="B118" s="91"/>
      <c r="C118" s="2" t="s">
        <v>273</v>
      </c>
      <c r="D118" s="2"/>
      <c r="E118" s="91"/>
      <c r="F118" s="91"/>
      <c r="I118" s="95"/>
      <c r="J118" s="95"/>
      <c r="K118" s="95"/>
      <c r="L118" s="95"/>
      <c r="M118" s="95"/>
      <c r="N118" s="95"/>
      <c r="O118" s="95"/>
      <c r="P118" s="95"/>
      <c r="Q118" s="95"/>
      <c r="R118" s="95"/>
      <c r="S118" s="95"/>
      <c r="T118" s="95"/>
      <c r="U118" s="95"/>
      <c r="V118" s="95"/>
      <c r="W118" s="95"/>
      <c r="X118" s="95"/>
      <c r="Y118" s="95"/>
      <c r="Z118" s="95"/>
      <c r="AA118" s="95"/>
      <c r="AB118" s="95"/>
      <c r="AC118" s="95"/>
      <c r="AD118" s="95"/>
      <c r="AE118" s="95"/>
      <c r="AF118" s="95"/>
      <c r="AG118" s="95"/>
      <c r="AH118" s="95"/>
      <c r="AI118" s="95"/>
      <c r="AJ118" s="95"/>
      <c r="AK118" s="95"/>
      <c r="AL118" s="95"/>
      <c r="AM118" s="95"/>
    </row>
    <row r="119" spans="1:39" hidden="1" outlineLevel="1">
      <c r="A119" s="91"/>
      <c r="B119" s="91"/>
      <c r="C119" s="91" t="s">
        <v>274</v>
      </c>
      <c r="D119" s="2"/>
      <c r="E119" s="91"/>
      <c r="F119" s="91"/>
      <c r="G119" s="7" t="s">
        <v>229</v>
      </c>
      <c r="I119" s="95">
        <f>IF(I3='Fixed Inputs'!$F$39,1,0)</f>
        <v>1</v>
      </c>
      <c r="J119" s="95">
        <f>IF(J3='Fixed Inputs'!$F$39,1,0)</f>
        <v>0</v>
      </c>
      <c r="K119" s="95">
        <f>IF(K3='Fixed Inputs'!$F$39,1,0)</f>
        <v>0</v>
      </c>
      <c r="L119" s="95">
        <f>IF(L3='Fixed Inputs'!$F$39,1,0)</f>
        <v>0</v>
      </c>
      <c r="M119" s="95">
        <f>IF(M3='Fixed Inputs'!$F$39,1,0)</f>
        <v>0</v>
      </c>
      <c r="N119" s="95">
        <f>IF(N3='Fixed Inputs'!$F$39,1,0)</f>
        <v>0</v>
      </c>
      <c r="O119" s="95">
        <f>IF(O3='Fixed Inputs'!$F$39,1,0)</f>
        <v>0</v>
      </c>
      <c r="P119" s="95">
        <f>IF(P3='Fixed Inputs'!$F$39,1,0)</f>
        <v>0</v>
      </c>
      <c r="Q119" s="95">
        <f>IF(Q3='Fixed Inputs'!$F$39,1,0)</f>
        <v>0</v>
      </c>
      <c r="R119" s="95">
        <f>IF(R3='Fixed Inputs'!$F$39,1,0)</f>
        <v>0</v>
      </c>
      <c r="S119" s="95">
        <f>IF(S3='Fixed Inputs'!$F$39,1,0)</f>
        <v>0</v>
      </c>
      <c r="T119" s="95">
        <f>IF(T3='Fixed Inputs'!$F$39,1,0)</f>
        <v>0</v>
      </c>
      <c r="U119" s="95">
        <f>IF(U3='Fixed Inputs'!$F$39,1,0)</f>
        <v>0</v>
      </c>
      <c r="V119" s="95">
        <f>IF(V3='Fixed Inputs'!$F$39,1,0)</f>
        <v>0</v>
      </c>
      <c r="W119" s="95">
        <f>IF(W3='Fixed Inputs'!$F$39,1,0)</f>
        <v>0</v>
      </c>
      <c r="X119" s="95">
        <f>IF(X3='Fixed Inputs'!$F$39,1,0)</f>
        <v>0</v>
      </c>
      <c r="Y119" s="95">
        <f>IF(Y3='Fixed Inputs'!$F$39,1,0)</f>
        <v>0</v>
      </c>
      <c r="Z119" s="95">
        <f>IF(Z3='Fixed Inputs'!$F$39,1,0)</f>
        <v>0</v>
      </c>
      <c r="AA119" s="95">
        <f>IF(AA3='Fixed Inputs'!$F$39,1,0)</f>
        <v>0</v>
      </c>
      <c r="AB119" s="95">
        <f>IF(AB3='Fixed Inputs'!$F$39,1,0)</f>
        <v>0</v>
      </c>
      <c r="AC119" s="95">
        <f>IF(AC3='Fixed Inputs'!$F$39,1,0)</f>
        <v>0</v>
      </c>
      <c r="AD119" s="95">
        <f>IF(AD3='Fixed Inputs'!$F$39,1,0)</f>
        <v>0</v>
      </c>
      <c r="AE119" s="95">
        <f>IF(AE3='Fixed Inputs'!$F$39,1,0)</f>
        <v>0</v>
      </c>
      <c r="AF119" s="95">
        <f>IF(AF3='Fixed Inputs'!$F$39,1,0)</f>
        <v>0</v>
      </c>
      <c r="AG119" s="95">
        <f>IF(AG3='Fixed Inputs'!$F$39,1,0)</f>
        <v>0</v>
      </c>
      <c r="AH119" s="95">
        <f>IF(AH3='Fixed Inputs'!$F$39,1,0)</f>
        <v>0</v>
      </c>
      <c r="AI119" s="95">
        <f>IF(AI3='Fixed Inputs'!$F$39,1,0)</f>
        <v>0</v>
      </c>
      <c r="AJ119" s="95">
        <f>IF(AJ3='Fixed Inputs'!$F$39,1,0)</f>
        <v>0</v>
      </c>
      <c r="AK119" s="95">
        <f>IF(AK3='Fixed Inputs'!$F$39,1,0)</f>
        <v>0</v>
      </c>
      <c r="AL119" s="95">
        <f>IF(AL3='Fixed Inputs'!$F$39,1,0)</f>
        <v>0</v>
      </c>
      <c r="AM119" s="95">
        <f>IF(AM3='Fixed Inputs'!$F$39,1,0)</f>
        <v>0</v>
      </c>
    </row>
    <row r="120" spans="1:39" hidden="1" outlineLevel="1">
      <c r="A120" s="91"/>
      <c r="B120" s="91"/>
      <c r="C120" s="91" t="s">
        <v>275</v>
      </c>
      <c r="D120" s="91"/>
      <c r="E120" s="91"/>
      <c r="F120" s="91"/>
      <c r="G120" s="7" t="s">
        <v>229</v>
      </c>
      <c r="I120" s="95">
        <f>IF(OR(I3&lt;('Fixed Inputs'!$F$39+'Fixed Inputs'!$F$36),I3&gt;('Fixed Inputs'!$F$39+'Fixed Inputs'!$F$37)),0,1)</f>
        <v>0</v>
      </c>
      <c r="J120" s="95">
        <f>IF(OR(J3&lt;('Fixed Inputs'!$F$39+'Fixed Inputs'!$F$36),J3&gt;('Fixed Inputs'!$F$39+'Fixed Inputs'!$F$37)),0,1)</f>
        <v>1</v>
      </c>
      <c r="K120" s="95">
        <f>IF(OR(K3&lt;('Fixed Inputs'!$F$39+'Fixed Inputs'!$F$36),K3&gt;('Fixed Inputs'!$F$39+'Fixed Inputs'!$F$37)),0,1)</f>
        <v>1</v>
      </c>
      <c r="L120" s="95">
        <f>IF(OR(L3&lt;('Fixed Inputs'!$F$39+'Fixed Inputs'!$F$36),L3&gt;('Fixed Inputs'!$F$39+'Fixed Inputs'!$F$37)),0,1)</f>
        <v>1</v>
      </c>
      <c r="M120" s="95">
        <f>IF(OR(M3&lt;('Fixed Inputs'!$F$39+'Fixed Inputs'!$F$36),M3&gt;('Fixed Inputs'!$F$39+'Fixed Inputs'!$F$37)),0,1)</f>
        <v>1</v>
      </c>
      <c r="N120" s="95">
        <f>IF(OR(N3&lt;('Fixed Inputs'!$F$39+'Fixed Inputs'!$F$36),N3&gt;('Fixed Inputs'!$F$39+'Fixed Inputs'!$F$37)),0,1)</f>
        <v>1</v>
      </c>
      <c r="O120" s="95">
        <f>IF(OR(O3&lt;('Fixed Inputs'!$F$39+'Fixed Inputs'!$F$36),O3&gt;('Fixed Inputs'!$F$39+'Fixed Inputs'!$F$37)),0,1)</f>
        <v>1</v>
      </c>
      <c r="P120" s="95">
        <f>IF(OR(P3&lt;('Fixed Inputs'!$F$39+'Fixed Inputs'!$F$36),P3&gt;('Fixed Inputs'!$F$39+'Fixed Inputs'!$F$37)),0,1)</f>
        <v>1</v>
      </c>
      <c r="Q120" s="95">
        <f>IF(OR(Q3&lt;('Fixed Inputs'!$F$39+'Fixed Inputs'!$F$36),Q3&gt;('Fixed Inputs'!$F$39+'Fixed Inputs'!$F$37)),0,1)</f>
        <v>1</v>
      </c>
      <c r="R120" s="95">
        <f>IF(OR(R3&lt;('Fixed Inputs'!$F$39+'Fixed Inputs'!$F$36),R3&gt;('Fixed Inputs'!$F$39+'Fixed Inputs'!$F$37)),0,1)</f>
        <v>1</v>
      </c>
      <c r="S120" s="95">
        <f>IF(OR(S3&lt;('Fixed Inputs'!$F$39+'Fixed Inputs'!$F$36),S3&gt;('Fixed Inputs'!$F$39+'Fixed Inputs'!$F$37)),0,1)</f>
        <v>1</v>
      </c>
      <c r="T120" s="95">
        <f>IF(OR(T3&lt;('Fixed Inputs'!$F$39+'Fixed Inputs'!$F$36),T3&gt;('Fixed Inputs'!$F$39+'Fixed Inputs'!$F$37)),0,1)</f>
        <v>0</v>
      </c>
      <c r="U120" s="95">
        <f>IF(OR(U3&lt;('Fixed Inputs'!$F$39+'Fixed Inputs'!$F$36),U3&gt;('Fixed Inputs'!$F$39+'Fixed Inputs'!$F$37)),0,1)</f>
        <v>0</v>
      </c>
      <c r="V120" s="95">
        <f>IF(OR(V3&lt;('Fixed Inputs'!$F$39+'Fixed Inputs'!$F$36),V3&gt;('Fixed Inputs'!$F$39+'Fixed Inputs'!$F$37)),0,1)</f>
        <v>0</v>
      </c>
      <c r="W120" s="95">
        <f>IF(OR(W3&lt;('Fixed Inputs'!$F$39+'Fixed Inputs'!$F$36),W3&gt;('Fixed Inputs'!$F$39+'Fixed Inputs'!$F$37)),0,1)</f>
        <v>0</v>
      </c>
      <c r="X120" s="95">
        <f>IF(OR(X3&lt;('Fixed Inputs'!$F$39+'Fixed Inputs'!$F$36),X3&gt;('Fixed Inputs'!$F$39+'Fixed Inputs'!$F$37)),0,1)</f>
        <v>0</v>
      </c>
      <c r="Y120" s="95">
        <f>IF(OR(Y3&lt;('Fixed Inputs'!$F$39+'Fixed Inputs'!$F$36),Y3&gt;('Fixed Inputs'!$F$39+'Fixed Inputs'!$F$37)),0,1)</f>
        <v>0</v>
      </c>
      <c r="Z120" s="95">
        <f>IF(OR(Z3&lt;('Fixed Inputs'!$F$39+'Fixed Inputs'!$F$36),Z3&gt;('Fixed Inputs'!$F$39+'Fixed Inputs'!$F$37)),0,1)</f>
        <v>0</v>
      </c>
      <c r="AA120" s="95">
        <f>IF(OR(AA3&lt;('Fixed Inputs'!$F$39+'Fixed Inputs'!$F$36),AA3&gt;('Fixed Inputs'!$F$39+'Fixed Inputs'!$F$37)),0,1)</f>
        <v>0</v>
      </c>
      <c r="AB120" s="95">
        <f>IF(OR(AB3&lt;('Fixed Inputs'!$F$39+'Fixed Inputs'!$F$36),AB3&gt;('Fixed Inputs'!$F$39+'Fixed Inputs'!$F$37)),0,1)</f>
        <v>0</v>
      </c>
      <c r="AC120" s="95">
        <f>IF(OR(AC3&lt;('Fixed Inputs'!$F$39+'Fixed Inputs'!$F$36),AC3&gt;('Fixed Inputs'!$F$39+'Fixed Inputs'!$F$37)),0,1)</f>
        <v>0</v>
      </c>
      <c r="AD120" s="95">
        <f>IF(OR(AD3&lt;('Fixed Inputs'!$F$39+'Fixed Inputs'!$F$36),AD3&gt;('Fixed Inputs'!$F$39+'Fixed Inputs'!$F$37)),0,1)</f>
        <v>0</v>
      </c>
      <c r="AE120" s="95">
        <f>IF(OR(AE3&lt;('Fixed Inputs'!$F$39+'Fixed Inputs'!$F$36),AE3&gt;('Fixed Inputs'!$F$39+'Fixed Inputs'!$F$37)),0,1)</f>
        <v>0</v>
      </c>
      <c r="AF120" s="95">
        <f>IF(OR(AF3&lt;('Fixed Inputs'!$F$39+'Fixed Inputs'!$F$36),AF3&gt;('Fixed Inputs'!$F$39+'Fixed Inputs'!$F$37)),0,1)</f>
        <v>0</v>
      </c>
      <c r="AG120" s="95">
        <f>IF(OR(AG3&lt;('Fixed Inputs'!$F$39+'Fixed Inputs'!$F$36),AG3&gt;('Fixed Inputs'!$F$39+'Fixed Inputs'!$F$37)),0,1)</f>
        <v>0</v>
      </c>
      <c r="AH120" s="95">
        <f>IF(OR(AH3&lt;('Fixed Inputs'!$F$39+'Fixed Inputs'!$F$36),AH3&gt;('Fixed Inputs'!$F$39+'Fixed Inputs'!$F$37)),0,1)</f>
        <v>0</v>
      </c>
      <c r="AI120" s="95">
        <f>IF(OR(AI3&lt;('Fixed Inputs'!$F$39+'Fixed Inputs'!$F$36),AI3&gt;('Fixed Inputs'!$F$39+'Fixed Inputs'!$F$37)),0,1)</f>
        <v>0</v>
      </c>
      <c r="AJ120" s="95">
        <f>IF(OR(AJ3&lt;('Fixed Inputs'!$F$39+'Fixed Inputs'!$F$36),AJ3&gt;('Fixed Inputs'!$F$39+'Fixed Inputs'!$F$37)),0,1)</f>
        <v>0</v>
      </c>
      <c r="AK120" s="95">
        <f>IF(OR(AK3&lt;('Fixed Inputs'!$F$39+'Fixed Inputs'!$F$36),AK3&gt;('Fixed Inputs'!$F$39+'Fixed Inputs'!$F$37)),0,1)</f>
        <v>0</v>
      </c>
      <c r="AL120" s="95">
        <f>IF(OR(AL3&lt;('Fixed Inputs'!$F$39+'Fixed Inputs'!$F$36),AL3&gt;('Fixed Inputs'!$F$39+'Fixed Inputs'!$F$37)),0,1)</f>
        <v>0</v>
      </c>
      <c r="AM120" s="95">
        <f>IF(OR(AM3&lt;('Fixed Inputs'!$F$39+'Fixed Inputs'!$F$36),AM3&gt;('Fixed Inputs'!$F$39+'Fixed Inputs'!$F$37)),0,1)</f>
        <v>0</v>
      </c>
    </row>
    <row r="121" spans="1:39" hidden="1" outlineLevel="1">
      <c r="A121" s="91"/>
      <c r="B121" s="91"/>
      <c r="C121" s="91"/>
      <c r="D121" s="91"/>
      <c r="E121" s="91"/>
      <c r="F121" s="91"/>
      <c r="I121" s="95"/>
      <c r="J121" s="95"/>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I121" s="95"/>
      <c r="AJ121" s="95"/>
      <c r="AK121" s="95"/>
      <c r="AL121" s="95"/>
      <c r="AM121" s="95"/>
    </row>
    <row r="122" spans="1:39" hidden="1" outlineLevel="1">
      <c r="A122" s="91"/>
      <c r="B122" s="91"/>
      <c r="C122" s="91" t="s">
        <v>276</v>
      </c>
      <c r="D122" s="91"/>
      <c r="E122" s="91"/>
      <c r="F122" s="91"/>
      <c r="G122" s="7" t="s">
        <v>71</v>
      </c>
      <c r="I122" s="95">
        <f>(I119*'Fixed Inputs'!$F$35)+H124</f>
        <v>745000</v>
      </c>
      <c r="J122" s="95">
        <f>(J119*'Fixed Inputs'!$F$35)+I124</f>
        <v>745000</v>
      </c>
      <c r="K122" s="95">
        <f>(K119*'Fixed Inputs'!$F$35)+J124</f>
        <v>677435.89041803812</v>
      </c>
      <c r="L122" s="95">
        <f>(L119*'Fixed Inputs'!$F$35)+K124</f>
        <v>606493.57535697811</v>
      </c>
      <c r="M122" s="95">
        <f>(M119*'Fixed Inputs'!$F$35)+L124</f>
        <v>532004.14454286511</v>
      </c>
      <c r="N122" s="95">
        <f>(N119*'Fixed Inputs'!$F$35)+M124</f>
        <v>453790.24218804645</v>
      </c>
      <c r="O122" s="95">
        <f>(O119*'Fixed Inputs'!$F$35)+N124</f>
        <v>371665.64471548685</v>
      </c>
      <c r="P122" s="95">
        <f>(P119*'Fixed Inputs'!$F$35)+O124</f>
        <v>285434.81736929924</v>
      </c>
      <c r="Q122" s="95">
        <f>(Q119*'Fixed Inputs'!$F$35)+P124</f>
        <v>194892.44865580229</v>
      </c>
      <c r="R122" s="95">
        <f>(R119*'Fixed Inputs'!$F$35)+Q124</f>
        <v>99822.961506630483</v>
      </c>
      <c r="S122" s="95">
        <f>(S119*'Fixed Inputs'!$F$35)+R124</f>
        <v>0</v>
      </c>
      <c r="T122" s="95">
        <f>(T119*'Fixed Inputs'!$F$35)+S124</f>
        <v>0</v>
      </c>
      <c r="U122" s="95">
        <f>(U119*'Fixed Inputs'!$F$35)+T124</f>
        <v>0</v>
      </c>
      <c r="V122" s="95">
        <f>(V119*'Fixed Inputs'!$F$35)+U124</f>
        <v>0</v>
      </c>
      <c r="W122" s="95">
        <f>(W119*'Fixed Inputs'!$F$35)+V124</f>
        <v>0</v>
      </c>
      <c r="X122" s="95">
        <f>(X119*'Fixed Inputs'!$F$35)+W124</f>
        <v>0</v>
      </c>
      <c r="Y122" s="95">
        <f>(Y119*'Fixed Inputs'!$F$35)+X124</f>
        <v>0</v>
      </c>
      <c r="Z122" s="95">
        <f>(Z119*'Fixed Inputs'!$F$35)+Y124</f>
        <v>0</v>
      </c>
      <c r="AA122" s="95">
        <f>(AA119*'Fixed Inputs'!$F$35)+Z124</f>
        <v>0</v>
      </c>
      <c r="AB122" s="95">
        <f>(AB119*'Fixed Inputs'!$F$35)+AA124</f>
        <v>0</v>
      </c>
      <c r="AC122" s="95">
        <f>(AC119*'Fixed Inputs'!$F$35)+AB124</f>
        <v>0</v>
      </c>
      <c r="AD122" s="95">
        <f>(AD119*'Fixed Inputs'!$F$35)+AC124</f>
        <v>0</v>
      </c>
      <c r="AE122" s="95">
        <f>(AE119*'Fixed Inputs'!$F$35)+AD124</f>
        <v>0</v>
      </c>
      <c r="AF122" s="95">
        <f>(AF119*'Fixed Inputs'!$F$35)+AE124</f>
        <v>0</v>
      </c>
      <c r="AG122" s="95">
        <f>(AG119*'Fixed Inputs'!$F$35)+AF124</f>
        <v>0</v>
      </c>
      <c r="AH122" s="95">
        <f>(AH119*'Fixed Inputs'!$F$35)+AG124</f>
        <v>0</v>
      </c>
      <c r="AI122" s="95">
        <f>(AI119*'Fixed Inputs'!$F$35)+AH124</f>
        <v>0</v>
      </c>
      <c r="AJ122" s="95">
        <f>(AJ119*'Fixed Inputs'!$F$35)+AI124</f>
        <v>0</v>
      </c>
      <c r="AK122" s="95">
        <f>(AK119*'Fixed Inputs'!$F$35)+AJ124</f>
        <v>0</v>
      </c>
      <c r="AL122" s="95">
        <f>(AL119*'Fixed Inputs'!$F$35)+AK124</f>
        <v>0</v>
      </c>
      <c r="AM122" s="95">
        <f>(AM119*'Fixed Inputs'!$F$35)+AL124</f>
        <v>0</v>
      </c>
    </row>
    <row r="123" spans="1:39" hidden="1" outlineLevel="1">
      <c r="A123" s="91"/>
      <c r="B123" s="91"/>
      <c r="C123" s="91" t="s">
        <v>277</v>
      </c>
      <c r="D123" s="91"/>
      <c r="E123" s="91"/>
      <c r="F123" s="91"/>
      <c r="G123" s="7" t="s">
        <v>71</v>
      </c>
      <c r="I123" s="95">
        <f>IFERROR(-PPMT('Fixed Inputs'!$F$38,SUM($I$120:I120),('Fixed Inputs'!$F$37-'Fixed Inputs'!$F$36),'Fixed Inputs'!$F$35)*I120,0)</f>
        <v>0</v>
      </c>
      <c r="J123" s="95">
        <f>IFERROR(-PPMT('Fixed Inputs'!$F$38,SUM($I$120:J120),('Fixed Inputs'!$F$37-'Fixed Inputs'!$F$36),'Fixed Inputs'!$F$35)*J120,0)</f>
        <v>67564.109581961922</v>
      </c>
      <c r="K123" s="95">
        <f>IFERROR(-PPMT('Fixed Inputs'!$F$38,SUM($I$120:K120),('Fixed Inputs'!$F$37-'Fixed Inputs'!$F$36),'Fixed Inputs'!$F$35)*K120,0)</f>
        <v>70942.315061059999</v>
      </c>
      <c r="L123" s="95">
        <f>IFERROR(-PPMT('Fixed Inputs'!$F$38,SUM($I$120:L120),('Fixed Inputs'!$F$37-'Fixed Inputs'!$F$36),'Fixed Inputs'!$F$35)*L120,0)</f>
        <v>74489.430814113002</v>
      </c>
      <c r="M123" s="95">
        <f>IFERROR(-PPMT('Fixed Inputs'!$F$38,SUM($I$120:M120),('Fixed Inputs'!$F$37-'Fixed Inputs'!$F$36),'Fixed Inputs'!$F$35)*M120,0)</f>
        <v>78213.902354818667</v>
      </c>
      <c r="N123" s="95">
        <f>IFERROR(-PPMT('Fixed Inputs'!$F$38,SUM($I$120:N120),('Fixed Inputs'!$F$37-'Fixed Inputs'!$F$36),'Fixed Inputs'!$F$35)*N120,0)</f>
        <v>82124.597472559602</v>
      </c>
      <c r="O123" s="95">
        <f>IFERROR(-PPMT('Fixed Inputs'!$F$38,SUM($I$120:O120),('Fixed Inputs'!$F$37-'Fixed Inputs'!$F$36),'Fixed Inputs'!$F$35)*O120,0)</f>
        <v>86230.82734618758</v>
      </c>
      <c r="P123" s="95">
        <f>IFERROR(-PPMT('Fixed Inputs'!$F$38,SUM($I$120:P120),('Fixed Inputs'!$F$37-'Fixed Inputs'!$F$36),'Fixed Inputs'!$F$35)*P120,0)</f>
        <v>90542.368713496951</v>
      </c>
      <c r="Q123" s="95">
        <f>IFERROR(-PPMT('Fixed Inputs'!$F$38,SUM($I$120:Q120),('Fixed Inputs'!$F$37-'Fixed Inputs'!$F$36),'Fixed Inputs'!$F$35)*Q120,0)</f>
        <v>95069.487149171808</v>
      </c>
      <c r="R123" s="95">
        <f>IFERROR(-PPMT('Fixed Inputs'!$F$38,SUM($I$120:R120),('Fixed Inputs'!$F$37-'Fixed Inputs'!$F$36),'Fixed Inputs'!$F$35)*R120,0)</f>
        <v>99822.961506630396</v>
      </c>
      <c r="S123" s="95">
        <f>IFERROR(-PPMT('Fixed Inputs'!$F$38,SUM($I$120:S120),('Fixed Inputs'!$F$37-'Fixed Inputs'!$F$36),'Fixed Inputs'!$F$35)*S120,0)</f>
        <v>0</v>
      </c>
      <c r="T123" s="95">
        <f>IFERROR(-PPMT('Fixed Inputs'!$F$38,SUM($I$120:T120),('Fixed Inputs'!$F$37-'Fixed Inputs'!$F$36),'Fixed Inputs'!$F$35)*T120,0)</f>
        <v>0</v>
      </c>
      <c r="U123" s="95">
        <f>IFERROR(-PPMT('Fixed Inputs'!$F$38,SUM($I$120:U120),('Fixed Inputs'!$F$37-'Fixed Inputs'!$F$36),'Fixed Inputs'!$F$35)*U120,0)</f>
        <v>0</v>
      </c>
      <c r="V123" s="95">
        <f>IFERROR(-PPMT('Fixed Inputs'!$F$38,SUM($I$120:V120),('Fixed Inputs'!$F$37-'Fixed Inputs'!$F$36),'Fixed Inputs'!$F$35)*V120,0)</f>
        <v>0</v>
      </c>
      <c r="W123" s="95">
        <f>IFERROR(-PPMT('Fixed Inputs'!$F$38,SUM($I$120:W120),('Fixed Inputs'!$F$37-'Fixed Inputs'!$F$36),'Fixed Inputs'!$F$35)*W120,0)</f>
        <v>0</v>
      </c>
      <c r="X123" s="95">
        <f>IFERROR(-PPMT('Fixed Inputs'!$F$38,SUM($I$120:X120),('Fixed Inputs'!$F$37-'Fixed Inputs'!$F$36),'Fixed Inputs'!$F$35)*X120,0)</f>
        <v>0</v>
      </c>
      <c r="Y123" s="95">
        <f>IFERROR(-PPMT('Fixed Inputs'!$F$38,SUM($I$120:Y120),('Fixed Inputs'!$F$37-'Fixed Inputs'!$F$36),'Fixed Inputs'!$F$35)*Y120,0)</f>
        <v>0</v>
      </c>
      <c r="Z123" s="95">
        <f>IFERROR(-PPMT('Fixed Inputs'!$F$38,SUM($I$120:Z120),('Fixed Inputs'!$F$37-'Fixed Inputs'!$F$36),'Fixed Inputs'!$F$35)*Z120,0)</f>
        <v>0</v>
      </c>
      <c r="AA123" s="95">
        <f>IFERROR(-PPMT('Fixed Inputs'!$F$38,SUM($I$120:AA120),('Fixed Inputs'!$F$37-'Fixed Inputs'!$F$36),'Fixed Inputs'!$F$35)*AA120,0)</f>
        <v>0</v>
      </c>
      <c r="AB123" s="95">
        <f>IFERROR(-PPMT('Fixed Inputs'!$F$38,SUM($I$120:AB120),('Fixed Inputs'!$F$37-'Fixed Inputs'!$F$36),'Fixed Inputs'!$F$35)*AB120,0)</f>
        <v>0</v>
      </c>
      <c r="AC123" s="95">
        <f>IFERROR(-PPMT('Fixed Inputs'!$F$38,SUM($I$120:AC120),('Fixed Inputs'!$F$37-'Fixed Inputs'!$F$36),'Fixed Inputs'!$F$35)*AC120,0)</f>
        <v>0</v>
      </c>
      <c r="AD123" s="95">
        <f>IFERROR(-PPMT('Fixed Inputs'!$F$38,SUM($I$120:AD120),('Fixed Inputs'!$F$37-'Fixed Inputs'!$F$36),'Fixed Inputs'!$F$35)*AD120,0)</f>
        <v>0</v>
      </c>
      <c r="AE123" s="95">
        <f>IFERROR(-PPMT('Fixed Inputs'!$F$38,SUM($I$120:AE120),('Fixed Inputs'!$F$37-'Fixed Inputs'!$F$36),'Fixed Inputs'!$F$35)*AE120,0)</f>
        <v>0</v>
      </c>
      <c r="AF123" s="95">
        <f>IFERROR(-PPMT('Fixed Inputs'!$F$38,SUM($I$120:AF120),('Fixed Inputs'!$F$37-'Fixed Inputs'!$F$36),'Fixed Inputs'!$F$35)*AF120,0)</f>
        <v>0</v>
      </c>
      <c r="AG123" s="95">
        <f>IFERROR(-PPMT('Fixed Inputs'!$F$38,SUM($I$120:AG120),('Fixed Inputs'!$F$37-'Fixed Inputs'!$F$36),'Fixed Inputs'!$F$35)*AG120,0)</f>
        <v>0</v>
      </c>
      <c r="AH123" s="95">
        <f>IFERROR(-PPMT('Fixed Inputs'!$F$38,SUM($I$120:AH120),('Fixed Inputs'!$F$37-'Fixed Inputs'!$F$36),'Fixed Inputs'!$F$35)*AH120,0)</f>
        <v>0</v>
      </c>
      <c r="AI123" s="95">
        <f>IFERROR(-PPMT('Fixed Inputs'!$F$38,SUM($I$120:AI120),('Fixed Inputs'!$F$37-'Fixed Inputs'!$F$36),'Fixed Inputs'!$F$35)*AI120,0)</f>
        <v>0</v>
      </c>
      <c r="AJ123" s="95">
        <f>IFERROR(-PPMT('Fixed Inputs'!$F$38,SUM($I$120:AJ120),('Fixed Inputs'!$F$37-'Fixed Inputs'!$F$36),'Fixed Inputs'!$F$35)*AJ120,0)</f>
        <v>0</v>
      </c>
      <c r="AK123" s="95">
        <f>IFERROR(-PPMT('Fixed Inputs'!$F$38,SUM($I$120:AK120),('Fixed Inputs'!$F$37-'Fixed Inputs'!$F$36),'Fixed Inputs'!$F$35)*AK120,0)</f>
        <v>0</v>
      </c>
      <c r="AL123" s="95">
        <f>IFERROR(-PPMT('Fixed Inputs'!$F$38,SUM($I$120:AL120),('Fixed Inputs'!$F$37-'Fixed Inputs'!$F$36),'Fixed Inputs'!$F$35)*AL120,0)</f>
        <v>0</v>
      </c>
      <c r="AM123" s="95">
        <f>IFERROR(-PPMT('Fixed Inputs'!$F$38,SUM($I$120:AM120),('Fixed Inputs'!$F$37-'Fixed Inputs'!$F$36),'Fixed Inputs'!$F$35)*AM120,0)</f>
        <v>0</v>
      </c>
    </row>
    <row r="124" spans="1:39" hidden="1" outlineLevel="1">
      <c r="A124" s="91"/>
      <c r="B124" s="91"/>
      <c r="C124" s="91" t="s">
        <v>278</v>
      </c>
      <c r="D124" s="91"/>
      <c r="E124" s="91"/>
      <c r="F124" s="91"/>
      <c r="G124" s="7" t="s">
        <v>71</v>
      </c>
      <c r="I124" s="95">
        <f t="shared" ref="I124:AM124" si="26">I122-I123</f>
        <v>745000</v>
      </c>
      <c r="J124" s="95">
        <f t="shared" si="26"/>
        <v>677435.89041803812</v>
      </c>
      <c r="K124" s="95">
        <f t="shared" si="26"/>
        <v>606493.57535697811</v>
      </c>
      <c r="L124" s="95">
        <f t="shared" si="26"/>
        <v>532004.14454286511</v>
      </c>
      <c r="M124" s="95">
        <f t="shared" si="26"/>
        <v>453790.24218804645</v>
      </c>
      <c r="N124" s="95">
        <f t="shared" si="26"/>
        <v>371665.64471548685</v>
      </c>
      <c r="O124" s="95">
        <f t="shared" si="26"/>
        <v>285434.81736929924</v>
      </c>
      <c r="P124" s="95">
        <f t="shared" si="26"/>
        <v>194892.44865580229</v>
      </c>
      <c r="Q124" s="95">
        <f t="shared" si="26"/>
        <v>99822.961506630483</v>
      </c>
      <c r="R124" s="95">
        <f t="shared" si="26"/>
        <v>0</v>
      </c>
      <c r="S124" s="95">
        <f t="shared" si="26"/>
        <v>0</v>
      </c>
      <c r="T124" s="95">
        <f t="shared" si="26"/>
        <v>0</v>
      </c>
      <c r="U124" s="95">
        <f t="shared" si="26"/>
        <v>0</v>
      </c>
      <c r="V124" s="95">
        <f t="shared" si="26"/>
        <v>0</v>
      </c>
      <c r="W124" s="95">
        <f t="shared" si="26"/>
        <v>0</v>
      </c>
      <c r="X124" s="95">
        <f t="shared" si="26"/>
        <v>0</v>
      </c>
      <c r="Y124" s="95">
        <f t="shared" si="26"/>
        <v>0</v>
      </c>
      <c r="Z124" s="95">
        <f t="shared" si="26"/>
        <v>0</v>
      </c>
      <c r="AA124" s="95">
        <f t="shared" si="26"/>
        <v>0</v>
      </c>
      <c r="AB124" s="95">
        <f t="shared" si="26"/>
        <v>0</v>
      </c>
      <c r="AC124" s="95">
        <f t="shared" si="26"/>
        <v>0</v>
      </c>
      <c r="AD124" s="95">
        <f t="shared" si="26"/>
        <v>0</v>
      </c>
      <c r="AE124" s="95">
        <f t="shared" si="26"/>
        <v>0</v>
      </c>
      <c r="AF124" s="95">
        <f t="shared" si="26"/>
        <v>0</v>
      </c>
      <c r="AG124" s="95">
        <f t="shared" si="26"/>
        <v>0</v>
      </c>
      <c r="AH124" s="95">
        <f t="shared" si="26"/>
        <v>0</v>
      </c>
      <c r="AI124" s="95">
        <f t="shared" si="26"/>
        <v>0</v>
      </c>
      <c r="AJ124" s="95">
        <f t="shared" si="26"/>
        <v>0</v>
      </c>
      <c r="AK124" s="95">
        <f t="shared" si="26"/>
        <v>0</v>
      </c>
      <c r="AL124" s="95">
        <f t="shared" si="26"/>
        <v>0</v>
      </c>
      <c r="AM124" s="95">
        <f t="shared" si="26"/>
        <v>0</v>
      </c>
    </row>
    <row r="125" spans="1:39" hidden="1" outlineLevel="1">
      <c r="A125" s="91"/>
      <c r="B125" s="91"/>
      <c r="C125" s="91"/>
      <c r="D125" s="91"/>
      <c r="E125" s="91"/>
      <c r="F125" s="91"/>
      <c r="I125" s="95"/>
      <c r="J125" s="95"/>
      <c r="K125" s="95"/>
      <c r="L125" s="95"/>
      <c r="M125" s="95"/>
      <c r="N125" s="95"/>
      <c r="O125" s="95"/>
      <c r="P125" s="95"/>
      <c r="Q125" s="95"/>
      <c r="R125" s="95"/>
      <c r="S125" s="95"/>
      <c r="T125" s="95"/>
      <c r="U125" s="95"/>
      <c r="V125" s="95"/>
      <c r="W125" s="95"/>
      <c r="X125" s="95"/>
      <c r="Y125" s="95"/>
      <c r="Z125" s="95"/>
      <c r="AA125" s="95"/>
      <c r="AB125" s="95"/>
      <c r="AC125" s="95"/>
      <c r="AD125" s="95"/>
      <c r="AE125" s="95"/>
      <c r="AF125" s="95"/>
      <c r="AG125" s="95"/>
      <c r="AH125" s="95"/>
      <c r="AI125" s="95"/>
      <c r="AJ125" s="95"/>
      <c r="AK125" s="95"/>
      <c r="AL125" s="95"/>
      <c r="AM125" s="95"/>
    </row>
    <row r="126" spans="1:39" hidden="1" outlineLevel="1">
      <c r="A126" s="91"/>
      <c r="B126" s="91"/>
      <c r="C126" s="91" t="s">
        <v>279</v>
      </c>
      <c r="D126" s="91"/>
      <c r="E126" s="91"/>
      <c r="F126" s="91"/>
      <c r="G126" s="7" t="s">
        <v>71</v>
      </c>
      <c r="I126" s="95">
        <f>I120*I122*'Fixed Inputs'!$F$38</f>
        <v>0</v>
      </c>
      <c r="J126" s="95">
        <f>J120*J122*'Fixed Inputs'!$F$38</f>
        <v>37250</v>
      </c>
      <c r="K126" s="95">
        <f>K120*K122*'Fixed Inputs'!$F$38</f>
        <v>33871.794520901909</v>
      </c>
      <c r="L126" s="95">
        <f>L120*L122*'Fixed Inputs'!$F$38</f>
        <v>30324.678767848905</v>
      </c>
      <c r="M126" s="95">
        <f>M120*M122*'Fixed Inputs'!$F$38</f>
        <v>26600.207227143255</v>
      </c>
      <c r="N126" s="95">
        <f>N120*N122*'Fixed Inputs'!$F$38</f>
        <v>22689.512109402323</v>
      </c>
      <c r="O126" s="95">
        <f>O120*O122*'Fixed Inputs'!$F$38</f>
        <v>18583.282235774343</v>
      </c>
      <c r="P126" s="95">
        <f>P120*P122*'Fixed Inputs'!$F$38</f>
        <v>14271.740868464964</v>
      </c>
      <c r="Q126" s="95">
        <f>Q120*Q122*'Fixed Inputs'!$F$38</f>
        <v>9744.6224327901145</v>
      </c>
      <c r="R126" s="95">
        <f>R120*R122*'Fixed Inputs'!$F$38</f>
        <v>4991.1480753315245</v>
      </c>
      <c r="S126" s="95">
        <f>S120*S122*'Fixed Inputs'!$F$38</f>
        <v>0</v>
      </c>
      <c r="T126" s="95">
        <f>T120*T122*'Fixed Inputs'!$F$38</f>
        <v>0</v>
      </c>
      <c r="U126" s="95">
        <f>U120*U122*'Fixed Inputs'!$F$38</f>
        <v>0</v>
      </c>
      <c r="V126" s="95">
        <f>V120*V122*'Fixed Inputs'!$F$38</f>
        <v>0</v>
      </c>
      <c r="W126" s="95">
        <f>W120*W122*'Fixed Inputs'!$F$38</f>
        <v>0</v>
      </c>
      <c r="X126" s="95">
        <f>X120*X122*'Fixed Inputs'!$F$38</f>
        <v>0</v>
      </c>
      <c r="Y126" s="95">
        <f>Y120*Y122*'Fixed Inputs'!$F$38</f>
        <v>0</v>
      </c>
      <c r="Z126" s="95">
        <f>Z120*Z122*'Fixed Inputs'!$F$38</f>
        <v>0</v>
      </c>
      <c r="AA126" s="95">
        <f>AA120*AA122*'Fixed Inputs'!$F$38</f>
        <v>0</v>
      </c>
      <c r="AB126" s="95">
        <f>AB120*AB122*'Fixed Inputs'!$F$38</f>
        <v>0</v>
      </c>
      <c r="AC126" s="95">
        <f>AC120*AC122*'Fixed Inputs'!$F$38</f>
        <v>0</v>
      </c>
      <c r="AD126" s="95">
        <f>AD120*AD122*'Fixed Inputs'!$F$38</f>
        <v>0</v>
      </c>
      <c r="AE126" s="95">
        <f>AE120*AE122*'Fixed Inputs'!$F$38</f>
        <v>0</v>
      </c>
      <c r="AF126" s="95">
        <f>AF120*AF122*'Fixed Inputs'!$F$38</f>
        <v>0</v>
      </c>
      <c r="AG126" s="95">
        <f>AG120*AG122*'Fixed Inputs'!$F$38</f>
        <v>0</v>
      </c>
      <c r="AH126" s="95">
        <f>AH120*AH122*'Fixed Inputs'!$F$38</f>
        <v>0</v>
      </c>
      <c r="AI126" s="95">
        <f>AI120*AI122*'Fixed Inputs'!$F$38</f>
        <v>0</v>
      </c>
      <c r="AJ126" s="95">
        <f>AJ120*AJ122*'Fixed Inputs'!$F$38</f>
        <v>0</v>
      </c>
      <c r="AK126" s="95">
        <f>AK120*AK122*'Fixed Inputs'!$F$38</f>
        <v>0</v>
      </c>
      <c r="AL126" s="95">
        <f>AL120*AL122*'Fixed Inputs'!$F$38</f>
        <v>0</v>
      </c>
      <c r="AM126" s="95">
        <f>AM120*AM122*'Fixed Inputs'!$F$38</f>
        <v>0</v>
      </c>
    </row>
    <row r="127" spans="1:39" hidden="1" outlineLevel="1">
      <c r="A127" s="91"/>
      <c r="B127" s="91"/>
      <c r="C127" s="91"/>
      <c r="D127" s="91"/>
      <c r="E127" s="91"/>
      <c r="F127" s="91"/>
      <c r="I127" s="95"/>
      <c r="J127" s="95"/>
      <c r="K127" s="95"/>
      <c r="L127" s="95"/>
      <c r="M127" s="95"/>
      <c r="N127" s="95"/>
      <c r="O127" s="95"/>
      <c r="P127" s="95"/>
      <c r="Q127" s="95"/>
      <c r="R127" s="95"/>
      <c r="S127" s="95"/>
      <c r="T127" s="95"/>
      <c r="U127" s="95"/>
      <c r="V127" s="95"/>
      <c r="W127" s="95"/>
      <c r="X127" s="95"/>
      <c r="Y127" s="95"/>
      <c r="Z127" s="95"/>
      <c r="AA127" s="95"/>
      <c r="AB127" s="95"/>
      <c r="AC127" s="95"/>
      <c r="AD127" s="95"/>
      <c r="AE127" s="95"/>
      <c r="AF127" s="95"/>
      <c r="AG127" s="95"/>
      <c r="AH127" s="95"/>
      <c r="AI127" s="95"/>
      <c r="AJ127" s="95"/>
      <c r="AK127" s="95"/>
      <c r="AL127" s="95"/>
      <c r="AM127" s="95"/>
    </row>
    <row r="128" spans="1:39" hidden="1" outlineLevel="1">
      <c r="A128" s="91"/>
      <c r="B128" s="91"/>
      <c r="C128" s="2" t="s">
        <v>280</v>
      </c>
      <c r="D128" s="91"/>
      <c r="E128" s="91"/>
      <c r="F128" s="91"/>
      <c r="I128" s="95"/>
      <c r="J128" s="95"/>
      <c r="K128" s="95"/>
      <c r="L128" s="95"/>
      <c r="M128" s="95"/>
      <c r="N128" s="95"/>
      <c r="O128" s="95"/>
      <c r="P128" s="95"/>
      <c r="Q128" s="95"/>
      <c r="R128" s="95"/>
      <c r="S128" s="95"/>
      <c r="T128" s="95"/>
      <c r="U128" s="95"/>
      <c r="V128" s="95"/>
      <c r="W128" s="95"/>
      <c r="X128" s="95"/>
      <c r="Y128" s="95"/>
      <c r="Z128" s="95"/>
      <c r="AA128" s="95"/>
      <c r="AB128" s="95"/>
      <c r="AC128" s="95"/>
      <c r="AD128" s="95"/>
      <c r="AE128" s="95"/>
      <c r="AF128" s="95"/>
      <c r="AG128" s="95"/>
      <c r="AH128" s="95"/>
      <c r="AI128" s="95"/>
      <c r="AJ128" s="95"/>
      <c r="AK128" s="95"/>
      <c r="AL128" s="95"/>
      <c r="AM128" s="95"/>
    </row>
    <row r="129" spans="1:39" hidden="1" outlineLevel="1">
      <c r="A129" s="91"/>
      <c r="B129" s="91"/>
      <c r="C129" s="91" t="s">
        <v>281</v>
      </c>
      <c r="D129" s="91"/>
      <c r="E129" s="91"/>
      <c r="F129" s="91"/>
      <c r="G129" s="7" t="s">
        <v>71</v>
      </c>
      <c r="I129" s="95">
        <f>I119*'Fixed Inputs'!$F$35</f>
        <v>745000</v>
      </c>
      <c r="J129" s="95">
        <f>J119*'Fixed Inputs'!$F$35</f>
        <v>0</v>
      </c>
      <c r="K129" s="95">
        <f>K119*'Fixed Inputs'!$F$35</f>
        <v>0</v>
      </c>
      <c r="L129" s="95">
        <f>L119*'Fixed Inputs'!$F$35</f>
        <v>0</v>
      </c>
      <c r="M129" s="95">
        <f>M119*'Fixed Inputs'!$F$35</f>
        <v>0</v>
      </c>
      <c r="N129" s="95">
        <f>N119*'Fixed Inputs'!$F$35</f>
        <v>0</v>
      </c>
      <c r="O129" s="95">
        <f>O119*'Fixed Inputs'!$F$35</f>
        <v>0</v>
      </c>
      <c r="P129" s="95">
        <f>P119*'Fixed Inputs'!$F$35</f>
        <v>0</v>
      </c>
      <c r="Q129" s="95">
        <f>Q119*'Fixed Inputs'!$F$35</f>
        <v>0</v>
      </c>
      <c r="R129" s="95">
        <f>R119*'Fixed Inputs'!$F$35</f>
        <v>0</v>
      </c>
      <c r="S129" s="95">
        <f>S119*'Fixed Inputs'!$F$35</f>
        <v>0</v>
      </c>
      <c r="T129" s="95">
        <f>T119*'Fixed Inputs'!$F$35</f>
        <v>0</v>
      </c>
      <c r="U129" s="95">
        <f>U119*'Fixed Inputs'!$F$35</f>
        <v>0</v>
      </c>
      <c r="V129" s="95">
        <f>V119*'Fixed Inputs'!$F$35</f>
        <v>0</v>
      </c>
      <c r="W129" s="95">
        <f>W119*'Fixed Inputs'!$F$35</f>
        <v>0</v>
      </c>
      <c r="X129" s="95">
        <f>X119*'Fixed Inputs'!$F$35</f>
        <v>0</v>
      </c>
      <c r="Y129" s="95">
        <f>Y119*'Fixed Inputs'!$F$35</f>
        <v>0</v>
      </c>
      <c r="Z129" s="95">
        <f>Z119*'Fixed Inputs'!$F$35</f>
        <v>0</v>
      </c>
      <c r="AA129" s="95">
        <f>AA119*'Fixed Inputs'!$F$35</f>
        <v>0</v>
      </c>
      <c r="AB129" s="95">
        <f>AB119*'Fixed Inputs'!$F$35</f>
        <v>0</v>
      </c>
      <c r="AC129" s="95">
        <f>AC119*'Fixed Inputs'!$F$35</f>
        <v>0</v>
      </c>
      <c r="AD129" s="95">
        <f>AD119*'Fixed Inputs'!$F$35</f>
        <v>0</v>
      </c>
      <c r="AE129" s="95">
        <f>AE119*'Fixed Inputs'!$F$35</f>
        <v>0</v>
      </c>
      <c r="AF129" s="95">
        <f>AF119*'Fixed Inputs'!$F$35</f>
        <v>0</v>
      </c>
      <c r="AG129" s="95">
        <f>AG119*'Fixed Inputs'!$F$35</f>
        <v>0</v>
      </c>
      <c r="AH129" s="95">
        <f>AH119*'Fixed Inputs'!$F$35</f>
        <v>0</v>
      </c>
      <c r="AI129" s="95">
        <f>AI119*'Fixed Inputs'!$F$35</f>
        <v>0</v>
      </c>
      <c r="AJ129" s="95">
        <f>AJ119*'Fixed Inputs'!$F$35</f>
        <v>0</v>
      </c>
      <c r="AK129" s="95">
        <f>AK119*'Fixed Inputs'!$F$35</f>
        <v>0</v>
      </c>
      <c r="AL129" s="95">
        <f>AL119*'Fixed Inputs'!$F$35</f>
        <v>0</v>
      </c>
      <c r="AM129" s="95">
        <f>AM119*'Fixed Inputs'!$F$35</f>
        <v>0</v>
      </c>
    </row>
    <row r="130" spans="1:39" hidden="1" outlineLevel="1">
      <c r="A130" s="91"/>
      <c r="B130" s="91"/>
      <c r="C130" s="91" t="s">
        <v>282</v>
      </c>
      <c r="D130" s="91"/>
      <c r="E130" s="91"/>
      <c r="F130" s="91"/>
      <c r="G130" s="7" t="s">
        <v>71</v>
      </c>
      <c r="I130" s="95">
        <f t="shared" ref="I130:AM130" si="27">I126</f>
        <v>0</v>
      </c>
      <c r="J130" s="95">
        <f t="shared" si="27"/>
        <v>37250</v>
      </c>
      <c r="K130" s="95">
        <f t="shared" si="27"/>
        <v>33871.794520901909</v>
      </c>
      <c r="L130" s="95">
        <f t="shared" si="27"/>
        <v>30324.678767848905</v>
      </c>
      <c r="M130" s="95">
        <f t="shared" si="27"/>
        <v>26600.207227143255</v>
      </c>
      <c r="N130" s="95">
        <f t="shared" si="27"/>
        <v>22689.512109402323</v>
      </c>
      <c r="O130" s="95">
        <f t="shared" si="27"/>
        <v>18583.282235774343</v>
      </c>
      <c r="P130" s="95">
        <f t="shared" si="27"/>
        <v>14271.740868464964</v>
      </c>
      <c r="Q130" s="95">
        <f t="shared" si="27"/>
        <v>9744.6224327901145</v>
      </c>
      <c r="R130" s="95">
        <f t="shared" si="27"/>
        <v>4991.1480753315245</v>
      </c>
      <c r="S130" s="95">
        <f t="shared" si="27"/>
        <v>0</v>
      </c>
      <c r="T130" s="95">
        <f t="shared" si="27"/>
        <v>0</v>
      </c>
      <c r="U130" s="95">
        <f t="shared" si="27"/>
        <v>0</v>
      </c>
      <c r="V130" s="95">
        <f t="shared" si="27"/>
        <v>0</v>
      </c>
      <c r="W130" s="95">
        <f t="shared" si="27"/>
        <v>0</v>
      </c>
      <c r="X130" s="95">
        <f t="shared" si="27"/>
        <v>0</v>
      </c>
      <c r="Y130" s="95">
        <f t="shared" si="27"/>
        <v>0</v>
      </c>
      <c r="Z130" s="95">
        <f t="shared" si="27"/>
        <v>0</v>
      </c>
      <c r="AA130" s="95">
        <f t="shared" si="27"/>
        <v>0</v>
      </c>
      <c r="AB130" s="95">
        <f t="shared" si="27"/>
        <v>0</v>
      </c>
      <c r="AC130" s="95">
        <f t="shared" si="27"/>
        <v>0</v>
      </c>
      <c r="AD130" s="95">
        <f t="shared" si="27"/>
        <v>0</v>
      </c>
      <c r="AE130" s="95">
        <f t="shared" si="27"/>
        <v>0</v>
      </c>
      <c r="AF130" s="95">
        <f t="shared" si="27"/>
        <v>0</v>
      </c>
      <c r="AG130" s="95">
        <f t="shared" si="27"/>
        <v>0</v>
      </c>
      <c r="AH130" s="95">
        <f t="shared" si="27"/>
        <v>0</v>
      </c>
      <c r="AI130" s="95">
        <f t="shared" si="27"/>
        <v>0</v>
      </c>
      <c r="AJ130" s="95">
        <f t="shared" si="27"/>
        <v>0</v>
      </c>
      <c r="AK130" s="95">
        <f t="shared" si="27"/>
        <v>0</v>
      </c>
      <c r="AL130" s="95">
        <f t="shared" si="27"/>
        <v>0</v>
      </c>
      <c r="AM130" s="95">
        <f t="shared" si="27"/>
        <v>0</v>
      </c>
    </row>
    <row r="131" spans="1:39" hidden="1" outlineLevel="1">
      <c r="A131" s="91"/>
      <c r="B131" s="91"/>
      <c r="C131" s="91" t="s">
        <v>283</v>
      </c>
      <c r="D131" s="91"/>
      <c r="E131" s="91"/>
      <c r="F131" s="91"/>
      <c r="G131" s="7" t="s">
        <v>71</v>
      </c>
      <c r="I131" s="95">
        <f t="shared" ref="I131:AM131" si="28">I123</f>
        <v>0</v>
      </c>
      <c r="J131" s="95">
        <f t="shared" si="28"/>
        <v>67564.109581961922</v>
      </c>
      <c r="K131" s="95">
        <f t="shared" si="28"/>
        <v>70942.315061059999</v>
      </c>
      <c r="L131" s="95">
        <f t="shared" si="28"/>
        <v>74489.430814113002</v>
      </c>
      <c r="M131" s="95">
        <f t="shared" si="28"/>
        <v>78213.902354818667</v>
      </c>
      <c r="N131" s="95">
        <f t="shared" si="28"/>
        <v>82124.597472559602</v>
      </c>
      <c r="O131" s="95">
        <f t="shared" si="28"/>
        <v>86230.82734618758</v>
      </c>
      <c r="P131" s="95">
        <f t="shared" si="28"/>
        <v>90542.368713496951</v>
      </c>
      <c r="Q131" s="95">
        <f t="shared" si="28"/>
        <v>95069.487149171808</v>
      </c>
      <c r="R131" s="95">
        <f t="shared" si="28"/>
        <v>99822.961506630396</v>
      </c>
      <c r="S131" s="95">
        <f t="shared" si="28"/>
        <v>0</v>
      </c>
      <c r="T131" s="95">
        <f t="shared" si="28"/>
        <v>0</v>
      </c>
      <c r="U131" s="95">
        <f t="shared" si="28"/>
        <v>0</v>
      </c>
      <c r="V131" s="95">
        <f t="shared" si="28"/>
        <v>0</v>
      </c>
      <c r="W131" s="95">
        <f t="shared" si="28"/>
        <v>0</v>
      </c>
      <c r="X131" s="95">
        <f t="shared" si="28"/>
        <v>0</v>
      </c>
      <c r="Y131" s="95">
        <f t="shared" si="28"/>
        <v>0</v>
      </c>
      <c r="Z131" s="95">
        <f t="shared" si="28"/>
        <v>0</v>
      </c>
      <c r="AA131" s="95">
        <f t="shared" si="28"/>
        <v>0</v>
      </c>
      <c r="AB131" s="95">
        <f t="shared" si="28"/>
        <v>0</v>
      </c>
      <c r="AC131" s="95">
        <f t="shared" si="28"/>
        <v>0</v>
      </c>
      <c r="AD131" s="95">
        <f t="shared" si="28"/>
        <v>0</v>
      </c>
      <c r="AE131" s="95">
        <f t="shared" si="28"/>
        <v>0</v>
      </c>
      <c r="AF131" s="95">
        <f t="shared" si="28"/>
        <v>0</v>
      </c>
      <c r="AG131" s="95">
        <f t="shared" si="28"/>
        <v>0</v>
      </c>
      <c r="AH131" s="95">
        <f t="shared" si="28"/>
        <v>0</v>
      </c>
      <c r="AI131" s="95">
        <f t="shared" si="28"/>
        <v>0</v>
      </c>
      <c r="AJ131" s="95">
        <f t="shared" si="28"/>
        <v>0</v>
      </c>
      <c r="AK131" s="95">
        <f t="shared" si="28"/>
        <v>0</v>
      </c>
      <c r="AL131" s="95">
        <f t="shared" si="28"/>
        <v>0</v>
      </c>
      <c r="AM131" s="95">
        <f t="shared" si="28"/>
        <v>0</v>
      </c>
    </row>
    <row r="132" spans="1:39" hidden="1" outlineLevel="1">
      <c r="A132" s="91"/>
      <c r="B132" s="91"/>
      <c r="C132" s="91" t="s">
        <v>284</v>
      </c>
      <c r="D132" s="91"/>
      <c r="E132" s="91"/>
      <c r="F132" s="91"/>
      <c r="G132" s="7" t="s">
        <v>71</v>
      </c>
      <c r="I132" s="95">
        <f t="shared" ref="I132:AM132" si="29">I124</f>
        <v>745000</v>
      </c>
      <c r="J132" s="95">
        <f t="shared" si="29"/>
        <v>677435.89041803812</v>
      </c>
      <c r="K132" s="95">
        <f t="shared" si="29"/>
        <v>606493.57535697811</v>
      </c>
      <c r="L132" s="95">
        <f t="shared" si="29"/>
        <v>532004.14454286511</v>
      </c>
      <c r="M132" s="95">
        <f t="shared" si="29"/>
        <v>453790.24218804645</v>
      </c>
      <c r="N132" s="95">
        <f t="shared" si="29"/>
        <v>371665.64471548685</v>
      </c>
      <c r="O132" s="95">
        <f t="shared" si="29"/>
        <v>285434.81736929924</v>
      </c>
      <c r="P132" s="95">
        <f t="shared" si="29"/>
        <v>194892.44865580229</v>
      </c>
      <c r="Q132" s="95">
        <f t="shared" si="29"/>
        <v>99822.961506630483</v>
      </c>
      <c r="R132" s="95">
        <f t="shared" si="29"/>
        <v>0</v>
      </c>
      <c r="S132" s="95">
        <f t="shared" si="29"/>
        <v>0</v>
      </c>
      <c r="T132" s="95">
        <f t="shared" si="29"/>
        <v>0</v>
      </c>
      <c r="U132" s="95">
        <f t="shared" si="29"/>
        <v>0</v>
      </c>
      <c r="V132" s="95">
        <f t="shared" si="29"/>
        <v>0</v>
      </c>
      <c r="W132" s="95">
        <f t="shared" si="29"/>
        <v>0</v>
      </c>
      <c r="X132" s="95">
        <f t="shared" si="29"/>
        <v>0</v>
      </c>
      <c r="Y132" s="95">
        <f t="shared" si="29"/>
        <v>0</v>
      </c>
      <c r="Z132" s="95">
        <f t="shared" si="29"/>
        <v>0</v>
      </c>
      <c r="AA132" s="95">
        <f t="shared" si="29"/>
        <v>0</v>
      </c>
      <c r="AB132" s="95">
        <f t="shared" si="29"/>
        <v>0</v>
      </c>
      <c r="AC132" s="95">
        <f t="shared" si="29"/>
        <v>0</v>
      </c>
      <c r="AD132" s="95">
        <f t="shared" si="29"/>
        <v>0</v>
      </c>
      <c r="AE132" s="95">
        <f t="shared" si="29"/>
        <v>0</v>
      </c>
      <c r="AF132" s="95">
        <f t="shared" si="29"/>
        <v>0</v>
      </c>
      <c r="AG132" s="95">
        <f t="shared" si="29"/>
        <v>0</v>
      </c>
      <c r="AH132" s="95">
        <f t="shared" si="29"/>
        <v>0</v>
      </c>
      <c r="AI132" s="95">
        <f t="shared" si="29"/>
        <v>0</v>
      </c>
      <c r="AJ132" s="95">
        <f t="shared" si="29"/>
        <v>0</v>
      </c>
      <c r="AK132" s="95">
        <f t="shared" si="29"/>
        <v>0</v>
      </c>
      <c r="AL132" s="95">
        <f t="shared" si="29"/>
        <v>0</v>
      </c>
      <c r="AM132" s="95">
        <f t="shared" si="29"/>
        <v>0</v>
      </c>
    </row>
    <row r="133" spans="1:39" hidden="1" outlineLevel="1">
      <c r="A133" s="91"/>
      <c r="B133" s="91"/>
      <c r="C133" s="91"/>
      <c r="D133" s="91"/>
      <c r="E133" s="91"/>
      <c r="F133" s="91"/>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5"/>
      <c r="AG133" s="95"/>
      <c r="AH133" s="95"/>
      <c r="AI133" s="95"/>
      <c r="AJ133" s="95"/>
      <c r="AK133" s="95"/>
      <c r="AL133" s="95"/>
      <c r="AM133" s="95"/>
    </row>
    <row r="134" spans="1:39" hidden="1" outlineLevel="1">
      <c r="A134" s="91"/>
      <c r="B134" s="91"/>
      <c r="C134" s="2" t="s">
        <v>285</v>
      </c>
      <c r="D134" s="2"/>
      <c r="E134" s="91"/>
      <c r="F134" s="91"/>
      <c r="I134" s="95"/>
      <c r="J134" s="95"/>
      <c r="K134" s="95"/>
      <c r="L134" s="95"/>
      <c r="M134" s="95"/>
      <c r="N134" s="95"/>
      <c r="O134" s="95"/>
      <c r="P134" s="95"/>
      <c r="Q134" s="95"/>
      <c r="R134" s="95"/>
      <c r="S134" s="95"/>
      <c r="T134" s="95"/>
      <c r="U134" s="95"/>
      <c r="V134" s="95"/>
      <c r="W134" s="95"/>
      <c r="X134" s="95"/>
      <c r="Y134" s="95"/>
      <c r="Z134" s="95"/>
      <c r="AA134" s="95"/>
      <c r="AB134" s="95"/>
      <c r="AC134" s="95"/>
      <c r="AD134" s="95"/>
      <c r="AE134" s="95"/>
      <c r="AF134" s="95"/>
      <c r="AG134" s="95"/>
      <c r="AH134" s="95"/>
      <c r="AI134" s="95"/>
      <c r="AJ134" s="95"/>
      <c r="AK134" s="95"/>
      <c r="AL134" s="95"/>
      <c r="AM134" s="95"/>
    </row>
    <row r="135" spans="1:39" hidden="1" outlineLevel="1">
      <c r="A135" s="91"/>
      <c r="B135" s="91"/>
      <c r="C135" s="91" t="s">
        <v>274</v>
      </c>
      <c r="D135" s="2"/>
      <c r="E135" s="91"/>
      <c r="F135" s="91"/>
      <c r="G135" s="7" t="s">
        <v>229</v>
      </c>
      <c r="I135" s="95">
        <f>IF(I3='Fixed Inputs'!$F$47,1,0)</f>
        <v>0</v>
      </c>
      <c r="J135" s="95">
        <f>IF(J3='Fixed Inputs'!$F$47,1,0)</f>
        <v>0</v>
      </c>
      <c r="K135" s="95">
        <f>IF(K3='Fixed Inputs'!$F$47,1,0)</f>
        <v>0</v>
      </c>
      <c r="L135" s="95">
        <f>IF(L3='Fixed Inputs'!$F$47,1,0)</f>
        <v>0</v>
      </c>
      <c r="M135" s="95">
        <f>IF(M3='Fixed Inputs'!$F$47,1,0)</f>
        <v>0</v>
      </c>
      <c r="N135" s="95">
        <f>IF(N3='Fixed Inputs'!$F$47,1,0)</f>
        <v>0</v>
      </c>
      <c r="O135" s="95">
        <f>IF(O3='Fixed Inputs'!$F$47,1,0)</f>
        <v>0</v>
      </c>
      <c r="P135" s="95">
        <f>IF(P3='Fixed Inputs'!$F$47,1,0)</f>
        <v>0</v>
      </c>
      <c r="Q135" s="95">
        <f>IF(Q3='Fixed Inputs'!$F$47,1,0)</f>
        <v>0</v>
      </c>
      <c r="R135" s="95">
        <f>IF(R3='Fixed Inputs'!$F$47,1,0)</f>
        <v>0</v>
      </c>
      <c r="S135" s="95">
        <f>IF(S3='Fixed Inputs'!$F$47,1,0)</f>
        <v>0</v>
      </c>
      <c r="T135" s="95">
        <f>IF(T3='Fixed Inputs'!$F$47,1,0)</f>
        <v>0</v>
      </c>
      <c r="U135" s="95">
        <f>IF(U3='Fixed Inputs'!$F$47,1,0)</f>
        <v>0</v>
      </c>
      <c r="V135" s="95">
        <f>IF(V3='Fixed Inputs'!$F$47,1,0)</f>
        <v>0</v>
      </c>
      <c r="W135" s="95">
        <f>IF(W3='Fixed Inputs'!$F$47,1,0)</f>
        <v>0</v>
      </c>
      <c r="X135" s="95">
        <f>IF(X3='Fixed Inputs'!$F$47,1,0)</f>
        <v>0</v>
      </c>
      <c r="Y135" s="95">
        <f>IF(Y3='Fixed Inputs'!$F$47,1,0)</f>
        <v>0</v>
      </c>
      <c r="Z135" s="95">
        <f>IF(Z3='Fixed Inputs'!$F$47,1,0)</f>
        <v>0</v>
      </c>
      <c r="AA135" s="95">
        <f>IF(AA3='Fixed Inputs'!$F$47,1,0)</f>
        <v>0</v>
      </c>
      <c r="AB135" s="95">
        <f>IF(AB3='Fixed Inputs'!$F$47,1,0)</f>
        <v>0</v>
      </c>
      <c r="AC135" s="95">
        <f>IF(AC3='Fixed Inputs'!$F$47,1,0)</f>
        <v>0</v>
      </c>
      <c r="AD135" s="95">
        <f>IF(AD3='Fixed Inputs'!$F$47,1,0)</f>
        <v>0</v>
      </c>
      <c r="AE135" s="95">
        <f>IF(AE3='Fixed Inputs'!$F$47,1,0)</f>
        <v>0</v>
      </c>
      <c r="AF135" s="95">
        <f>IF(AF3='Fixed Inputs'!$F$47,1,0)</f>
        <v>0</v>
      </c>
      <c r="AG135" s="95">
        <f>IF(AG3='Fixed Inputs'!$F$47,1,0)</f>
        <v>0</v>
      </c>
      <c r="AH135" s="95">
        <f>IF(AH3='Fixed Inputs'!$F$47,1,0)</f>
        <v>0</v>
      </c>
      <c r="AI135" s="95">
        <f>IF(AI3='Fixed Inputs'!$F$47,1,0)</f>
        <v>0</v>
      </c>
      <c r="AJ135" s="95">
        <f>IF(AJ3='Fixed Inputs'!$F$47,1,0)</f>
        <v>0</v>
      </c>
      <c r="AK135" s="95">
        <f>IF(AK3='Fixed Inputs'!$F$47,1,0)</f>
        <v>0</v>
      </c>
      <c r="AL135" s="95">
        <f>IF(AL3='Fixed Inputs'!$F$47,1,0)</f>
        <v>0</v>
      </c>
      <c r="AM135" s="95">
        <f>IF(AM3='Fixed Inputs'!$F$47,1,0)</f>
        <v>0</v>
      </c>
    </row>
    <row r="136" spans="1:39" hidden="1" outlineLevel="1">
      <c r="A136" s="91"/>
      <c r="B136" s="91"/>
      <c r="C136" s="91" t="s">
        <v>286</v>
      </c>
      <c r="D136" s="91"/>
      <c r="E136" s="91"/>
      <c r="F136" s="91"/>
      <c r="G136" s="7" t="s">
        <v>229</v>
      </c>
      <c r="I136" s="95">
        <f>IF(OR(I3&lt;('Fixed Inputs'!$F$47+'Fixed Inputs'!$F$44),I3&gt;('Fixed Inputs'!$F$47+'Fixed Inputs'!$F$45)),0,1)</f>
        <v>0</v>
      </c>
      <c r="J136" s="95">
        <f>IF(OR(J3&lt;('Fixed Inputs'!$F$47+'Fixed Inputs'!$F$44),J3&gt;('Fixed Inputs'!$F$47+'Fixed Inputs'!$F$45)),0,1)</f>
        <v>0</v>
      </c>
      <c r="K136" s="95">
        <f>IF(OR(K3&lt;('Fixed Inputs'!$F$47+'Fixed Inputs'!$F$44),K3&gt;('Fixed Inputs'!$F$47+'Fixed Inputs'!$F$45)),0,1)</f>
        <v>0</v>
      </c>
      <c r="L136" s="95">
        <f>IF(OR(L3&lt;('Fixed Inputs'!$F$47+'Fixed Inputs'!$F$44),L3&gt;('Fixed Inputs'!$F$47+'Fixed Inputs'!$F$45)),0,1)</f>
        <v>0</v>
      </c>
      <c r="M136" s="95">
        <f>IF(OR(M3&lt;('Fixed Inputs'!$F$47+'Fixed Inputs'!$F$44),M3&gt;('Fixed Inputs'!$F$47+'Fixed Inputs'!$F$45)),0,1)</f>
        <v>0</v>
      </c>
      <c r="N136" s="95">
        <f>IF(OR(N3&lt;('Fixed Inputs'!$F$47+'Fixed Inputs'!$F$44),N3&gt;('Fixed Inputs'!$F$47+'Fixed Inputs'!$F$45)),0,1)</f>
        <v>0</v>
      </c>
      <c r="O136" s="95">
        <f>IF(OR(O3&lt;('Fixed Inputs'!$F$47+'Fixed Inputs'!$F$44),O3&gt;('Fixed Inputs'!$F$47+'Fixed Inputs'!$F$45)),0,1)</f>
        <v>0</v>
      </c>
      <c r="P136" s="95">
        <f>IF(OR(P3&lt;('Fixed Inputs'!$F$47+'Fixed Inputs'!$F$44),P3&gt;('Fixed Inputs'!$F$47+'Fixed Inputs'!$F$45)),0,1)</f>
        <v>0</v>
      </c>
      <c r="Q136" s="95">
        <f>IF(OR(Q3&lt;('Fixed Inputs'!$F$47+'Fixed Inputs'!$F$44),Q3&gt;('Fixed Inputs'!$F$47+'Fixed Inputs'!$F$45)),0,1)</f>
        <v>0</v>
      </c>
      <c r="R136" s="95">
        <f>IF(OR(R3&lt;('Fixed Inputs'!$F$47+'Fixed Inputs'!$F$44),R3&gt;('Fixed Inputs'!$F$47+'Fixed Inputs'!$F$45)),0,1)</f>
        <v>0</v>
      </c>
      <c r="S136" s="95">
        <f>IF(OR(S3&lt;('Fixed Inputs'!$F$47+'Fixed Inputs'!$F$44),S3&gt;('Fixed Inputs'!$F$47+'Fixed Inputs'!$F$45)),0,1)</f>
        <v>0</v>
      </c>
      <c r="T136" s="95">
        <f>IF(OR(T3&lt;('Fixed Inputs'!$F$47+'Fixed Inputs'!$F$44),T3&gt;('Fixed Inputs'!$F$47+'Fixed Inputs'!$F$45)),0,1)</f>
        <v>0</v>
      </c>
      <c r="U136" s="95">
        <f>IF(OR(U3&lt;('Fixed Inputs'!$F$47+'Fixed Inputs'!$F$44),U3&gt;('Fixed Inputs'!$F$47+'Fixed Inputs'!$F$45)),0,1)</f>
        <v>0</v>
      </c>
      <c r="V136" s="95">
        <f>IF(OR(V3&lt;('Fixed Inputs'!$F$47+'Fixed Inputs'!$F$44),V3&gt;('Fixed Inputs'!$F$47+'Fixed Inputs'!$F$45)),0,1)</f>
        <v>0</v>
      </c>
      <c r="W136" s="95">
        <f>IF(OR(W3&lt;('Fixed Inputs'!$F$47+'Fixed Inputs'!$F$44),W3&gt;('Fixed Inputs'!$F$47+'Fixed Inputs'!$F$45)),0,1)</f>
        <v>0</v>
      </c>
      <c r="X136" s="95">
        <f>IF(OR(X3&lt;('Fixed Inputs'!$F$47+'Fixed Inputs'!$F$44),X3&gt;('Fixed Inputs'!$F$47+'Fixed Inputs'!$F$45)),0,1)</f>
        <v>0</v>
      </c>
      <c r="Y136" s="95">
        <f>IF(OR(Y3&lt;('Fixed Inputs'!$F$47+'Fixed Inputs'!$F$44),Y3&gt;('Fixed Inputs'!$F$47+'Fixed Inputs'!$F$45)),0,1)</f>
        <v>0</v>
      </c>
      <c r="Z136" s="95">
        <f>IF(OR(Z3&lt;('Fixed Inputs'!$F$47+'Fixed Inputs'!$F$44),Z3&gt;('Fixed Inputs'!$F$47+'Fixed Inputs'!$F$45)),0,1)</f>
        <v>0</v>
      </c>
      <c r="AA136" s="95">
        <f>IF(OR(AA3&lt;('Fixed Inputs'!$F$47+'Fixed Inputs'!$F$44),AA3&gt;('Fixed Inputs'!$F$47+'Fixed Inputs'!$F$45)),0,1)</f>
        <v>0</v>
      </c>
      <c r="AB136" s="95">
        <f>IF(OR(AB3&lt;('Fixed Inputs'!$F$47+'Fixed Inputs'!$F$44),AB3&gt;('Fixed Inputs'!$F$47+'Fixed Inputs'!$F$45)),0,1)</f>
        <v>0</v>
      </c>
      <c r="AC136" s="95">
        <f>IF(OR(AC3&lt;('Fixed Inputs'!$F$47+'Fixed Inputs'!$F$44),AC3&gt;('Fixed Inputs'!$F$47+'Fixed Inputs'!$F$45)),0,1)</f>
        <v>0</v>
      </c>
      <c r="AD136" s="95">
        <f>IF(OR(AD3&lt;('Fixed Inputs'!$F$47+'Fixed Inputs'!$F$44),AD3&gt;('Fixed Inputs'!$F$47+'Fixed Inputs'!$F$45)),0,1)</f>
        <v>0</v>
      </c>
      <c r="AE136" s="95">
        <f>IF(OR(AE3&lt;('Fixed Inputs'!$F$47+'Fixed Inputs'!$F$44),AE3&gt;('Fixed Inputs'!$F$47+'Fixed Inputs'!$F$45)),0,1)</f>
        <v>0</v>
      </c>
      <c r="AF136" s="95">
        <f>IF(OR(AF3&lt;('Fixed Inputs'!$F$47+'Fixed Inputs'!$F$44),AF3&gt;('Fixed Inputs'!$F$47+'Fixed Inputs'!$F$45)),0,1)</f>
        <v>0</v>
      </c>
      <c r="AG136" s="95">
        <f>IF(OR(AG3&lt;('Fixed Inputs'!$F$47+'Fixed Inputs'!$F$44),AG3&gt;('Fixed Inputs'!$F$47+'Fixed Inputs'!$F$45)),0,1)</f>
        <v>0</v>
      </c>
      <c r="AH136" s="95">
        <f>IF(OR(AH3&lt;('Fixed Inputs'!$F$47+'Fixed Inputs'!$F$44),AH3&gt;('Fixed Inputs'!$F$47+'Fixed Inputs'!$F$45)),0,1)</f>
        <v>0</v>
      </c>
      <c r="AI136" s="95">
        <f>IF(OR(AI3&lt;('Fixed Inputs'!$F$47+'Fixed Inputs'!$F$44),AI3&gt;('Fixed Inputs'!$F$47+'Fixed Inputs'!$F$45)),0,1)</f>
        <v>0</v>
      </c>
      <c r="AJ136" s="95">
        <f>IF(OR(AJ3&lt;('Fixed Inputs'!$F$47+'Fixed Inputs'!$F$44),AJ3&gt;('Fixed Inputs'!$F$47+'Fixed Inputs'!$F$45)),0,1)</f>
        <v>0</v>
      </c>
      <c r="AK136" s="95">
        <f>IF(OR(AK3&lt;('Fixed Inputs'!$F$47+'Fixed Inputs'!$F$44),AK3&gt;('Fixed Inputs'!$F$47+'Fixed Inputs'!$F$45)),0,1)</f>
        <v>0</v>
      </c>
      <c r="AL136" s="95">
        <f>IF(OR(AL3&lt;('Fixed Inputs'!$F$47+'Fixed Inputs'!$F$44),AL3&gt;('Fixed Inputs'!$F$47+'Fixed Inputs'!$F$45)),0,1)</f>
        <v>0</v>
      </c>
      <c r="AM136" s="95">
        <f>IF(OR(AM3&lt;('Fixed Inputs'!$F$47+'Fixed Inputs'!$F$44),AM3&gt;('Fixed Inputs'!$F$47+'Fixed Inputs'!$F$45)),0,1)</f>
        <v>0</v>
      </c>
    </row>
    <row r="137" spans="1:39" hidden="1" outlineLevel="1">
      <c r="A137" s="91"/>
      <c r="B137" s="91"/>
      <c r="C137" s="91"/>
      <c r="D137" s="91"/>
      <c r="E137" s="91"/>
      <c r="F137" s="91"/>
      <c r="I137" s="95"/>
      <c r="J137" s="95"/>
      <c r="K137" s="95"/>
      <c r="L137" s="95"/>
      <c r="M137" s="95"/>
      <c r="N137" s="95"/>
      <c r="O137" s="95"/>
      <c r="P137" s="95"/>
      <c r="Q137" s="95"/>
      <c r="R137" s="95"/>
      <c r="S137" s="95"/>
      <c r="T137" s="95"/>
      <c r="U137" s="95"/>
      <c r="V137" s="95"/>
      <c r="W137" s="95"/>
      <c r="X137" s="95"/>
      <c r="Y137" s="95"/>
      <c r="Z137" s="95"/>
      <c r="AA137" s="95"/>
      <c r="AB137" s="95"/>
      <c r="AC137" s="95"/>
      <c r="AD137" s="95"/>
      <c r="AE137" s="95"/>
      <c r="AF137" s="95"/>
      <c r="AG137" s="95"/>
      <c r="AH137" s="95"/>
      <c r="AI137" s="95"/>
      <c r="AJ137" s="95"/>
      <c r="AK137" s="95"/>
      <c r="AL137" s="95"/>
      <c r="AM137" s="95"/>
    </row>
    <row r="138" spans="1:39" hidden="1" outlineLevel="1">
      <c r="A138" s="91"/>
      <c r="B138" s="91"/>
      <c r="C138" s="91" t="s">
        <v>276</v>
      </c>
      <c r="D138" s="91"/>
      <c r="E138" s="91"/>
      <c r="F138" s="91"/>
      <c r="G138" s="7" t="s">
        <v>71</v>
      </c>
      <c r="I138" s="95">
        <f>(I135*'Fixed Inputs'!$F$43)+H140</f>
        <v>0</v>
      </c>
      <c r="J138" s="95">
        <f>(J135*'Fixed Inputs'!$F$43)+I140</f>
        <v>0</v>
      </c>
      <c r="K138" s="95">
        <f>(K135*'Fixed Inputs'!$F$43)+J140</f>
        <v>0</v>
      </c>
      <c r="L138" s="95">
        <f>(L135*'Fixed Inputs'!$F$43)+K140</f>
        <v>0</v>
      </c>
      <c r="M138" s="95">
        <f>(M135*'Fixed Inputs'!$F$43)+L140</f>
        <v>0</v>
      </c>
      <c r="N138" s="95">
        <f>(N135*'Fixed Inputs'!$F$43)+M140</f>
        <v>0</v>
      </c>
      <c r="O138" s="95">
        <f>(O135*'Fixed Inputs'!$F$43)+N140</f>
        <v>0</v>
      </c>
      <c r="P138" s="95">
        <f>(P135*'Fixed Inputs'!$F$43)+O140</f>
        <v>0</v>
      </c>
      <c r="Q138" s="95">
        <f>(Q135*'Fixed Inputs'!$F$43)+P140</f>
        <v>0</v>
      </c>
      <c r="R138" s="95">
        <f>(R135*'Fixed Inputs'!$F$43)+Q140</f>
        <v>0</v>
      </c>
      <c r="S138" s="95">
        <f>(S135*'Fixed Inputs'!$F$43)+R140</f>
        <v>0</v>
      </c>
      <c r="T138" s="95">
        <f>(T135*'Fixed Inputs'!$F$43)+S140</f>
        <v>0</v>
      </c>
      <c r="U138" s="95">
        <f>(U135*'Fixed Inputs'!$F$43)+T140</f>
        <v>0</v>
      </c>
      <c r="V138" s="95">
        <f>(V135*'Fixed Inputs'!$F$43)+U140</f>
        <v>0</v>
      </c>
      <c r="W138" s="95">
        <f>(W135*'Fixed Inputs'!$F$43)+V140</f>
        <v>0</v>
      </c>
      <c r="X138" s="95">
        <f>(X135*'Fixed Inputs'!$F$43)+W140</f>
        <v>0</v>
      </c>
      <c r="Y138" s="95">
        <f>(Y135*'Fixed Inputs'!$F$43)+X140</f>
        <v>0</v>
      </c>
      <c r="Z138" s="95">
        <f>(Z135*'Fixed Inputs'!$F$43)+Y140</f>
        <v>0</v>
      </c>
      <c r="AA138" s="95">
        <f>(AA135*'Fixed Inputs'!$F$43)+Z140</f>
        <v>0</v>
      </c>
      <c r="AB138" s="95">
        <f>(AB135*'Fixed Inputs'!$F$43)+AA140</f>
        <v>0</v>
      </c>
      <c r="AC138" s="95">
        <f>(AC135*'Fixed Inputs'!$F$43)+AB140</f>
        <v>0</v>
      </c>
      <c r="AD138" s="95">
        <f>(AD135*'Fixed Inputs'!$F$43)+AC140</f>
        <v>0</v>
      </c>
      <c r="AE138" s="95">
        <f>(AE135*'Fixed Inputs'!$F$43)+AD140</f>
        <v>0</v>
      </c>
      <c r="AF138" s="95">
        <f>(AF135*'Fixed Inputs'!$F$43)+AE140</f>
        <v>0</v>
      </c>
      <c r="AG138" s="95">
        <f>(AG135*'Fixed Inputs'!$F$43)+AF140</f>
        <v>0</v>
      </c>
      <c r="AH138" s="95">
        <f>(AH135*'Fixed Inputs'!$F$43)+AG140</f>
        <v>0</v>
      </c>
      <c r="AI138" s="95">
        <f>(AI135*'Fixed Inputs'!$F$43)+AH140</f>
        <v>0</v>
      </c>
      <c r="AJ138" s="95">
        <f>(AJ135*'Fixed Inputs'!$F$43)+AI140</f>
        <v>0</v>
      </c>
      <c r="AK138" s="95">
        <f>(AK135*'Fixed Inputs'!$F$43)+AJ140</f>
        <v>0</v>
      </c>
      <c r="AL138" s="95">
        <f>(AL135*'Fixed Inputs'!$F$43)+AK140</f>
        <v>0</v>
      </c>
      <c r="AM138" s="95">
        <f>(AM135*'Fixed Inputs'!$F$43)+AL140</f>
        <v>0</v>
      </c>
    </row>
    <row r="139" spans="1:39" hidden="1" outlineLevel="1">
      <c r="A139" s="91"/>
      <c r="B139" s="91"/>
      <c r="C139" s="91" t="s">
        <v>277</v>
      </c>
      <c r="D139" s="91"/>
      <c r="E139" s="91"/>
      <c r="F139" s="91"/>
      <c r="G139" s="7" t="s">
        <v>71</v>
      </c>
      <c r="I139" s="95">
        <f>IFERROR(-PPMT('Fixed Inputs'!$F$46,SUM($I$136:I136),('Fixed Inputs'!$F$45-'Fixed Inputs'!$F$44),'Fixed Inputs'!$F$43)*I136,0)</f>
        <v>0</v>
      </c>
      <c r="J139" s="95">
        <f>IFERROR(-PPMT('Fixed Inputs'!$F$46,SUM($I$136:J136),('Fixed Inputs'!$F$45-'Fixed Inputs'!$F$44),'Fixed Inputs'!$F$43)*J136,0)</f>
        <v>0</v>
      </c>
      <c r="K139" s="95">
        <f>IFERROR(-PPMT('Fixed Inputs'!$F$46,SUM($I$136:K136),('Fixed Inputs'!$F$45-'Fixed Inputs'!$F$44),'Fixed Inputs'!$F$43)*K136,0)</f>
        <v>0</v>
      </c>
      <c r="L139" s="95">
        <f>IFERROR(-PPMT('Fixed Inputs'!$F$46,SUM($I$136:L136),('Fixed Inputs'!$F$45-'Fixed Inputs'!$F$44),'Fixed Inputs'!$F$43)*L136,0)</f>
        <v>0</v>
      </c>
      <c r="M139" s="95">
        <f>IFERROR(-PPMT('Fixed Inputs'!$F$46,SUM($I$136:M136),('Fixed Inputs'!$F$45-'Fixed Inputs'!$F$44),'Fixed Inputs'!$F$43)*M136,0)</f>
        <v>0</v>
      </c>
      <c r="N139" s="95">
        <f>IFERROR(-PPMT('Fixed Inputs'!$F$46,SUM($I$136:N136),('Fixed Inputs'!$F$45-'Fixed Inputs'!$F$44),'Fixed Inputs'!$F$43)*N136,0)</f>
        <v>0</v>
      </c>
      <c r="O139" s="95">
        <f>IFERROR(-PPMT('Fixed Inputs'!$F$46,SUM($I$136:O136),('Fixed Inputs'!$F$45-'Fixed Inputs'!$F$44),'Fixed Inputs'!$F$43)*O136,0)</f>
        <v>0</v>
      </c>
      <c r="P139" s="95">
        <f>IFERROR(-PPMT('Fixed Inputs'!$F$46,SUM($I$136:P136),('Fixed Inputs'!$F$45-'Fixed Inputs'!$F$44),'Fixed Inputs'!$F$43)*P136,0)</f>
        <v>0</v>
      </c>
      <c r="Q139" s="95">
        <f>IFERROR(-PPMT('Fixed Inputs'!$F$46,SUM($I$136:Q136),('Fixed Inputs'!$F$45-'Fixed Inputs'!$F$44),'Fixed Inputs'!$F$43)*Q136,0)</f>
        <v>0</v>
      </c>
      <c r="R139" s="95">
        <f>IFERROR(-PPMT('Fixed Inputs'!$F$46,SUM($I$136:R136),('Fixed Inputs'!$F$45-'Fixed Inputs'!$F$44),'Fixed Inputs'!$F$43)*R136,0)</f>
        <v>0</v>
      </c>
      <c r="S139" s="95">
        <f>IFERROR(-PPMT('Fixed Inputs'!$F$46,SUM($I$136:S136),('Fixed Inputs'!$F$45-'Fixed Inputs'!$F$44),'Fixed Inputs'!$F$43)*S136,0)</f>
        <v>0</v>
      </c>
      <c r="T139" s="95">
        <f>IFERROR(-PPMT('Fixed Inputs'!$F$46,SUM($I$136:T136),('Fixed Inputs'!$F$45-'Fixed Inputs'!$F$44),'Fixed Inputs'!$F$43)*T136,0)</f>
        <v>0</v>
      </c>
      <c r="U139" s="95">
        <f>IFERROR(-PPMT('Fixed Inputs'!$F$46,SUM($I$136:U136),('Fixed Inputs'!$F$45-'Fixed Inputs'!$F$44),'Fixed Inputs'!$F$43)*U136,0)</f>
        <v>0</v>
      </c>
      <c r="V139" s="95">
        <f>IFERROR(-PPMT('Fixed Inputs'!$F$46,SUM($I$136:V136),('Fixed Inputs'!$F$45-'Fixed Inputs'!$F$44),'Fixed Inputs'!$F$43)*V136,0)</f>
        <v>0</v>
      </c>
      <c r="W139" s="95">
        <f>IFERROR(-PPMT('Fixed Inputs'!$F$46,SUM($I$136:W136),('Fixed Inputs'!$F$45-'Fixed Inputs'!$F$44),'Fixed Inputs'!$F$43)*W136,0)</f>
        <v>0</v>
      </c>
      <c r="X139" s="95">
        <f>IFERROR(-PPMT('Fixed Inputs'!$F$46,SUM($I$136:X136),('Fixed Inputs'!$F$45-'Fixed Inputs'!$F$44),'Fixed Inputs'!$F$43)*X136,0)</f>
        <v>0</v>
      </c>
      <c r="Y139" s="95">
        <f>IFERROR(-PPMT('Fixed Inputs'!$F$46,SUM($I$136:Y136),('Fixed Inputs'!$F$45-'Fixed Inputs'!$F$44),'Fixed Inputs'!$F$43)*Y136,0)</f>
        <v>0</v>
      </c>
      <c r="Z139" s="95">
        <f>IFERROR(-PPMT('Fixed Inputs'!$F$46,SUM($I$136:Z136),('Fixed Inputs'!$F$45-'Fixed Inputs'!$F$44),'Fixed Inputs'!$F$43)*Z136,0)</f>
        <v>0</v>
      </c>
      <c r="AA139" s="95">
        <f>IFERROR(-PPMT('Fixed Inputs'!$F$46,SUM($I$136:AA136),('Fixed Inputs'!$F$45-'Fixed Inputs'!$F$44),'Fixed Inputs'!$F$43)*AA136,0)</f>
        <v>0</v>
      </c>
      <c r="AB139" s="95">
        <f>IFERROR(-PPMT('Fixed Inputs'!$F$46,SUM($I$136:AB136),('Fixed Inputs'!$F$45-'Fixed Inputs'!$F$44),'Fixed Inputs'!$F$43)*AB136,0)</f>
        <v>0</v>
      </c>
      <c r="AC139" s="95">
        <f>IFERROR(-PPMT('Fixed Inputs'!$F$46,SUM($I$136:AC136),('Fixed Inputs'!$F$45-'Fixed Inputs'!$F$44),'Fixed Inputs'!$F$43)*AC136,0)</f>
        <v>0</v>
      </c>
      <c r="AD139" s="95">
        <f>IFERROR(-PPMT('Fixed Inputs'!$F$46,SUM($I$136:AD136),('Fixed Inputs'!$F$45-'Fixed Inputs'!$F$44),'Fixed Inputs'!$F$43)*AD136,0)</f>
        <v>0</v>
      </c>
      <c r="AE139" s="95">
        <f>IFERROR(-PPMT('Fixed Inputs'!$F$46,SUM($I$136:AE136),('Fixed Inputs'!$F$45-'Fixed Inputs'!$F$44),'Fixed Inputs'!$F$43)*AE136,0)</f>
        <v>0</v>
      </c>
      <c r="AF139" s="95">
        <f>IFERROR(-PPMT('Fixed Inputs'!$F$46,SUM($I$136:AF136),('Fixed Inputs'!$F$45-'Fixed Inputs'!$F$44),'Fixed Inputs'!$F$43)*AF136,0)</f>
        <v>0</v>
      </c>
      <c r="AG139" s="95">
        <f>IFERROR(-PPMT('Fixed Inputs'!$F$46,SUM($I$136:AG136),('Fixed Inputs'!$F$45-'Fixed Inputs'!$F$44),'Fixed Inputs'!$F$43)*AG136,0)</f>
        <v>0</v>
      </c>
      <c r="AH139" s="95">
        <f>IFERROR(-PPMT('Fixed Inputs'!$F$46,SUM($I$136:AH136),('Fixed Inputs'!$F$45-'Fixed Inputs'!$F$44),'Fixed Inputs'!$F$43)*AH136,0)</f>
        <v>0</v>
      </c>
      <c r="AI139" s="95">
        <f>IFERROR(-PPMT('Fixed Inputs'!$F$46,SUM($I$136:AI136),('Fixed Inputs'!$F$45-'Fixed Inputs'!$F$44),'Fixed Inputs'!$F$43)*AI136,0)</f>
        <v>0</v>
      </c>
      <c r="AJ139" s="95">
        <f>IFERROR(-PPMT('Fixed Inputs'!$F$46,SUM($I$136:AJ136),('Fixed Inputs'!$F$45-'Fixed Inputs'!$F$44),'Fixed Inputs'!$F$43)*AJ136,0)</f>
        <v>0</v>
      </c>
      <c r="AK139" s="95">
        <f>IFERROR(-PPMT('Fixed Inputs'!$F$46,SUM($I$136:AK136),('Fixed Inputs'!$F$45-'Fixed Inputs'!$F$44),'Fixed Inputs'!$F$43)*AK136,0)</f>
        <v>0</v>
      </c>
      <c r="AL139" s="95">
        <f>IFERROR(-PPMT('Fixed Inputs'!$F$46,SUM($I$136:AL136),('Fixed Inputs'!$F$45-'Fixed Inputs'!$F$44),'Fixed Inputs'!$F$43)*AL136,0)</f>
        <v>0</v>
      </c>
      <c r="AM139" s="95">
        <f>IFERROR(-PPMT('Fixed Inputs'!$F$46,SUM($I$136:AM136),('Fixed Inputs'!$F$45-'Fixed Inputs'!$F$44),'Fixed Inputs'!$F$43)*AM136,0)</f>
        <v>0</v>
      </c>
    </row>
    <row r="140" spans="1:39" hidden="1" outlineLevel="1">
      <c r="A140" s="91"/>
      <c r="B140" s="91"/>
      <c r="C140" s="91" t="s">
        <v>278</v>
      </c>
      <c r="D140" s="91"/>
      <c r="E140" s="91"/>
      <c r="F140" s="91"/>
      <c r="G140" s="7" t="s">
        <v>71</v>
      </c>
      <c r="I140" s="95">
        <f t="shared" ref="I140:AM140" si="30">I138-I139</f>
        <v>0</v>
      </c>
      <c r="J140" s="95">
        <f t="shared" si="30"/>
        <v>0</v>
      </c>
      <c r="K140" s="95">
        <f t="shared" si="30"/>
        <v>0</v>
      </c>
      <c r="L140" s="95">
        <f t="shared" si="30"/>
        <v>0</v>
      </c>
      <c r="M140" s="95">
        <f t="shared" si="30"/>
        <v>0</v>
      </c>
      <c r="N140" s="95">
        <f t="shared" si="30"/>
        <v>0</v>
      </c>
      <c r="O140" s="95">
        <f t="shared" si="30"/>
        <v>0</v>
      </c>
      <c r="P140" s="95">
        <f t="shared" si="30"/>
        <v>0</v>
      </c>
      <c r="Q140" s="95">
        <f t="shared" si="30"/>
        <v>0</v>
      </c>
      <c r="R140" s="95">
        <f t="shared" si="30"/>
        <v>0</v>
      </c>
      <c r="S140" s="95">
        <f t="shared" si="30"/>
        <v>0</v>
      </c>
      <c r="T140" s="95">
        <f t="shared" si="30"/>
        <v>0</v>
      </c>
      <c r="U140" s="95">
        <f t="shared" si="30"/>
        <v>0</v>
      </c>
      <c r="V140" s="95">
        <f t="shared" si="30"/>
        <v>0</v>
      </c>
      <c r="W140" s="95">
        <f t="shared" si="30"/>
        <v>0</v>
      </c>
      <c r="X140" s="95">
        <f t="shared" si="30"/>
        <v>0</v>
      </c>
      <c r="Y140" s="95">
        <f t="shared" si="30"/>
        <v>0</v>
      </c>
      <c r="Z140" s="95">
        <f t="shared" si="30"/>
        <v>0</v>
      </c>
      <c r="AA140" s="95">
        <f t="shared" si="30"/>
        <v>0</v>
      </c>
      <c r="AB140" s="95">
        <f t="shared" si="30"/>
        <v>0</v>
      </c>
      <c r="AC140" s="95">
        <f t="shared" si="30"/>
        <v>0</v>
      </c>
      <c r="AD140" s="95">
        <f t="shared" si="30"/>
        <v>0</v>
      </c>
      <c r="AE140" s="95">
        <f t="shared" si="30"/>
        <v>0</v>
      </c>
      <c r="AF140" s="95">
        <f t="shared" si="30"/>
        <v>0</v>
      </c>
      <c r="AG140" s="95">
        <f t="shared" si="30"/>
        <v>0</v>
      </c>
      <c r="AH140" s="95">
        <f t="shared" si="30"/>
        <v>0</v>
      </c>
      <c r="AI140" s="95">
        <f t="shared" si="30"/>
        <v>0</v>
      </c>
      <c r="AJ140" s="95">
        <f t="shared" si="30"/>
        <v>0</v>
      </c>
      <c r="AK140" s="95">
        <f t="shared" si="30"/>
        <v>0</v>
      </c>
      <c r="AL140" s="95">
        <f t="shared" si="30"/>
        <v>0</v>
      </c>
      <c r="AM140" s="95">
        <f t="shared" si="30"/>
        <v>0</v>
      </c>
    </row>
    <row r="141" spans="1:39" hidden="1" outlineLevel="1">
      <c r="A141" s="91"/>
      <c r="B141" s="91"/>
      <c r="C141" s="91"/>
      <c r="D141" s="91"/>
      <c r="E141" s="91"/>
      <c r="F141" s="91"/>
      <c r="I141" s="95"/>
      <c r="J141" s="95"/>
      <c r="K141" s="95"/>
      <c r="L141" s="95"/>
      <c r="M141" s="95"/>
      <c r="N141" s="95"/>
      <c r="O141" s="95"/>
      <c r="P141" s="95"/>
      <c r="Q141" s="95"/>
      <c r="R141" s="95"/>
      <c r="S141" s="95"/>
      <c r="T141" s="95"/>
      <c r="U141" s="95"/>
      <c r="V141" s="95"/>
      <c r="W141" s="95"/>
      <c r="X141" s="95"/>
      <c r="Y141" s="95"/>
      <c r="Z141" s="95"/>
      <c r="AA141" s="95"/>
      <c r="AB141" s="95"/>
      <c r="AC141" s="95"/>
      <c r="AD141" s="95"/>
      <c r="AE141" s="95"/>
      <c r="AF141" s="95"/>
      <c r="AG141" s="95"/>
      <c r="AH141" s="95"/>
      <c r="AI141" s="95"/>
      <c r="AJ141" s="95"/>
      <c r="AK141" s="95"/>
      <c r="AL141" s="95"/>
      <c r="AM141" s="95"/>
    </row>
    <row r="142" spans="1:39" hidden="1" outlineLevel="1">
      <c r="A142" s="91"/>
      <c r="B142" s="91"/>
      <c r="C142" s="91" t="s">
        <v>287</v>
      </c>
      <c r="D142" s="91"/>
      <c r="E142" s="91"/>
      <c r="F142" s="91"/>
      <c r="G142" s="7" t="s">
        <v>71</v>
      </c>
      <c r="I142" s="95">
        <f>I136*I138*'Fixed Inputs'!$F$46</f>
        <v>0</v>
      </c>
      <c r="J142" s="95">
        <f>J136*J138*'Fixed Inputs'!$F$46</f>
        <v>0</v>
      </c>
      <c r="K142" s="95">
        <f>K136*K138*'Fixed Inputs'!$F$46</f>
        <v>0</v>
      </c>
      <c r="L142" s="95">
        <f>L136*L138*'Fixed Inputs'!$F$46</f>
        <v>0</v>
      </c>
      <c r="M142" s="95">
        <f>M136*M138*'Fixed Inputs'!$F$46</f>
        <v>0</v>
      </c>
      <c r="N142" s="95">
        <f>N136*N138*'Fixed Inputs'!$F$46</f>
        <v>0</v>
      </c>
      <c r="O142" s="95">
        <f>O136*O138*'Fixed Inputs'!$F$46</f>
        <v>0</v>
      </c>
      <c r="P142" s="95">
        <f>P136*P138*'Fixed Inputs'!$F$46</f>
        <v>0</v>
      </c>
      <c r="Q142" s="95">
        <f>Q136*Q138*'Fixed Inputs'!$F$46</f>
        <v>0</v>
      </c>
      <c r="R142" s="95">
        <f>R136*R138*'Fixed Inputs'!$F$46</f>
        <v>0</v>
      </c>
      <c r="S142" s="95">
        <f>S136*S138*'Fixed Inputs'!$F$46</f>
        <v>0</v>
      </c>
      <c r="T142" s="95">
        <f>T136*T138*'Fixed Inputs'!$F$46</f>
        <v>0</v>
      </c>
      <c r="U142" s="95">
        <f>U136*U138*'Fixed Inputs'!$F$46</f>
        <v>0</v>
      </c>
      <c r="V142" s="95">
        <f>V136*V138*'Fixed Inputs'!$F$46</f>
        <v>0</v>
      </c>
      <c r="W142" s="95">
        <f>W136*W138*'Fixed Inputs'!$F$46</f>
        <v>0</v>
      </c>
      <c r="X142" s="95">
        <f>X136*X138*'Fixed Inputs'!$F$46</f>
        <v>0</v>
      </c>
      <c r="Y142" s="95">
        <f>Y136*Y138*'Fixed Inputs'!$F$46</f>
        <v>0</v>
      </c>
      <c r="Z142" s="95">
        <f>Z136*Z138*'Fixed Inputs'!$F$46</f>
        <v>0</v>
      </c>
      <c r="AA142" s="95">
        <f>AA136*AA138*'Fixed Inputs'!$F$46</f>
        <v>0</v>
      </c>
      <c r="AB142" s="95">
        <f>AB136*AB138*'Fixed Inputs'!$F$46</f>
        <v>0</v>
      </c>
      <c r="AC142" s="95">
        <f>AC136*AC138*'Fixed Inputs'!$F$46</f>
        <v>0</v>
      </c>
      <c r="AD142" s="95">
        <f>AD136*AD138*'Fixed Inputs'!$F$46</f>
        <v>0</v>
      </c>
      <c r="AE142" s="95">
        <f>AE136*AE138*'Fixed Inputs'!$F$46</f>
        <v>0</v>
      </c>
      <c r="AF142" s="95">
        <f>AF136*AF138*'Fixed Inputs'!$F$46</f>
        <v>0</v>
      </c>
      <c r="AG142" s="95">
        <f>AG136*AG138*'Fixed Inputs'!$F$46</f>
        <v>0</v>
      </c>
      <c r="AH142" s="95">
        <f>AH136*AH138*'Fixed Inputs'!$F$46</f>
        <v>0</v>
      </c>
      <c r="AI142" s="95">
        <f>AI136*AI138*'Fixed Inputs'!$F$46</f>
        <v>0</v>
      </c>
      <c r="AJ142" s="95">
        <f>AJ136*AJ138*'Fixed Inputs'!$F$46</f>
        <v>0</v>
      </c>
      <c r="AK142" s="95">
        <f>AK136*AK138*'Fixed Inputs'!$F$46</f>
        <v>0</v>
      </c>
      <c r="AL142" s="95">
        <f>AL136*AL138*'Fixed Inputs'!$F$46</f>
        <v>0</v>
      </c>
      <c r="AM142" s="95">
        <f>AM136*AM138*'Fixed Inputs'!$F$46</f>
        <v>0</v>
      </c>
    </row>
    <row r="143" spans="1:39" hidden="1" outlineLevel="1">
      <c r="A143" s="91"/>
      <c r="B143" s="91"/>
      <c r="C143" s="91"/>
      <c r="D143" s="91"/>
      <c r="E143" s="91"/>
      <c r="F143" s="91"/>
      <c r="I143" s="95"/>
      <c r="J143" s="95"/>
      <c r="K143" s="95"/>
      <c r="L143" s="95"/>
      <c r="M143" s="95"/>
      <c r="N143" s="95"/>
      <c r="O143" s="95"/>
      <c r="P143" s="95"/>
      <c r="Q143" s="95"/>
      <c r="R143" s="95"/>
      <c r="S143" s="95"/>
      <c r="T143" s="95"/>
      <c r="U143" s="95"/>
      <c r="V143" s="95"/>
      <c r="W143" s="95"/>
      <c r="X143" s="95"/>
      <c r="Y143" s="95"/>
      <c r="Z143" s="95"/>
      <c r="AA143" s="95"/>
      <c r="AB143" s="95"/>
      <c r="AC143" s="95"/>
      <c r="AD143" s="95"/>
      <c r="AE143" s="95"/>
      <c r="AF143" s="95"/>
      <c r="AG143" s="95"/>
      <c r="AH143" s="95"/>
      <c r="AI143" s="95"/>
      <c r="AJ143" s="95"/>
      <c r="AK143" s="95"/>
      <c r="AL143" s="95"/>
      <c r="AM143" s="95"/>
    </row>
    <row r="144" spans="1:39" hidden="1" outlineLevel="1">
      <c r="A144" s="91"/>
      <c r="B144" s="91"/>
      <c r="C144" s="2" t="s">
        <v>288</v>
      </c>
      <c r="D144" s="91"/>
      <c r="E144" s="91"/>
      <c r="F144" s="91"/>
      <c r="I144" s="95"/>
      <c r="J144" s="95"/>
      <c r="K144" s="95"/>
      <c r="L144" s="95"/>
      <c r="M144" s="95"/>
      <c r="N144" s="95"/>
      <c r="O144" s="95"/>
      <c r="P144" s="95"/>
      <c r="Q144" s="95"/>
      <c r="R144" s="95"/>
      <c r="S144" s="95"/>
      <c r="T144" s="95"/>
      <c r="U144" s="95"/>
      <c r="V144" s="95"/>
      <c r="W144" s="95"/>
      <c r="X144" s="95"/>
      <c r="Y144" s="95"/>
      <c r="Z144" s="95"/>
      <c r="AA144" s="95"/>
      <c r="AB144" s="95"/>
      <c r="AC144" s="95"/>
      <c r="AD144" s="95"/>
      <c r="AE144" s="95"/>
      <c r="AF144" s="95"/>
      <c r="AG144" s="95"/>
      <c r="AH144" s="95"/>
      <c r="AI144" s="95"/>
      <c r="AJ144" s="95"/>
      <c r="AK144" s="95"/>
      <c r="AL144" s="95"/>
      <c r="AM144" s="95"/>
    </row>
    <row r="145" spans="3:39" hidden="1" outlineLevel="1">
      <c r="C145" s="91" t="s">
        <v>281</v>
      </c>
      <c r="D145" s="91"/>
      <c r="E145" s="91"/>
      <c r="F145" s="91"/>
      <c r="G145" s="7" t="s">
        <v>71</v>
      </c>
      <c r="I145" s="95">
        <f>I135*'Fixed Inputs'!$F$43</f>
        <v>0</v>
      </c>
      <c r="J145" s="95">
        <f>J135*'Fixed Inputs'!$F$43</f>
        <v>0</v>
      </c>
      <c r="K145" s="95">
        <f>K135*'Fixed Inputs'!$F$43</f>
        <v>0</v>
      </c>
      <c r="L145" s="95">
        <f>L135*'Fixed Inputs'!$F$43</f>
        <v>0</v>
      </c>
      <c r="M145" s="95">
        <f>M135*'Fixed Inputs'!$F$43</f>
        <v>0</v>
      </c>
      <c r="N145" s="95">
        <f>N135*'Fixed Inputs'!$F$43</f>
        <v>0</v>
      </c>
      <c r="O145" s="95">
        <f>O135*'Fixed Inputs'!$F$43</f>
        <v>0</v>
      </c>
      <c r="P145" s="95">
        <f>P135*'Fixed Inputs'!$F$43</f>
        <v>0</v>
      </c>
      <c r="Q145" s="95">
        <f>Q135*'Fixed Inputs'!$F$43</f>
        <v>0</v>
      </c>
      <c r="R145" s="95">
        <f>R135*'Fixed Inputs'!$F$43</f>
        <v>0</v>
      </c>
      <c r="S145" s="95">
        <f>S135*'Fixed Inputs'!$F$43</f>
        <v>0</v>
      </c>
      <c r="T145" s="95">
        <f>T135*'Fixed Inputs'!$F$43</f>
        <v>0</v>
      </c>
      <c r="U145" s="95">
        <f>U135*'Fixed Inputs'!$F$43</f>
        <v>0</v>
      </c>
      <c r="V145" s="95">
        <f>V135*'Fixed Inputs'!$F$43</f>
        <v>0</v>
      </c>
      <c r="W145" s="95">
        <f>W135*'Fixed Inputs'!$F$43</f>
        <v>0</v>
      </c>
      <c r="X145" s="95">
        <f>X135*'Fixed Inputs'!$F$43</f>
        <v>0</v>
      </c>
      <c r="Y145" s="95">
        <f>Y135*'Fixed Inputs'!$F$43</f>
        <v>0</v>
      </c>
      <c r="Z145" s="95">
        <f>Z135*'Fixed Inputs'!$F$43</f>
        <v>0</v>
      </c>
      <c r="AA145" s="95">
        <f>AA135*'Fixed Inputs'!$F$43</f>
        <v>0</v>
      </c>
      <c r="AB145" s="95">
        <f>AB135*'Fixed Inputs'!$F$43</f>
        <v>0</v>
      </c>
      <c r="AC145" s="95">
        <f>AC135*'Fixed Inputs'!$F$43</f>
        <v>0</v>
      </c>
      <c r="AD145" s="95">
        <f>AD135*'Fixed Inputs'!$F$43</f>
        <v>0</v>
      </c>
      <c r="AE145" s="95">
        <f>AE135*'Fixed Inputs'!$F$43</f>
        <v>0</v>
      </c>
      <c r="AF145" s="95">
        <f>AF135*'Fixed Inputs'!$F$43</f>
        <v>0</v>
      </c>
      <c r="AG145" s="95">
        <f>AG135*'Fixed Inputs'!$F$43</f>
        <v>0</v>
      </c>
      <c r="AH145" s="95">
        <f>AH135*'Fixed Inputs'!$F$43</f>
        <v>0</v>
      </c>
      <c r="AI145" s="95">
        <f>AI135*'Fixed Inputs'!$F$43</f>
        <v>0</v>
      </c>
      <c r="AJ145" s="95">
        <f>AJ135*'Fixed Inputs'!$F$43</f>
        <v>0</v>
      </c>
      <c r="AK145" s="95">
        <f>AK135*'Fixed Inputs'!$F$43</f>
        <v>0</v>
      </c>
      <c r="AL145" s="95">
        <f>AL135*'Fixed Inputs'!$F$43</f>
        <v>0</v>
      </c>
      <c r="AM145" s="95">
        <f>AM135*'Fixed Inputs'!$F$43</f>
        <v>0</v>
      </c>
    </row>
    <row r="146" spans="3:39" hidden="1" outlineLevel="1">
      <c r="C146" s="91" t="s">
        <v>282</v>
      </c>
      <c r="D146" s="91"/>
      <c r="E146" s="91"/>
      <c r="F146" s="91"/>
      <c r="G146" s="7" t="s">
        <v>71</v>
      </c>
      <c r="I146" s="95">
        <f t="shared" ref="I146:AM146" si="31">I142</f>
        <v>0</v>
      </c>
      <c r="J146" s="95">
        <f t="shared" si="31"/>
        <v>0</v>
      </c>
      <c r="K146" s="95">
        <f t="shared" si="31"/>
        <v>0</v>
      </c>
      <c r="L146" s="95">
        <f t="shared" si="31"/>
        <v>0</v>
      </c>
      <c r="M146" s="95">
        <f t="shared" si="31"/>
        <v>0</v>
      </c>
      <c r="N146" s="95">
        <f t="shared" si="31"/>
        <v>0</v>
      </c>
      <c r="O146" s="95">
        <f t="shared" si="31"/>
        <v>0</v>
      </c>
      <c r="P146" s="95">
        <f t="shared" si="31"/>
        <v>0</v>
      </c>
      <c r="Q146" s="95">
        <f t="shared" si="31"/>
        <v>0</v>
      </c>
      <c r="R146" s="95">
        <f t="shared" si="31"/>
        <v>0</v>
      </c>
      <c r="S146" s="95">
        <f t="shared" si="31"/>
        <v>0</v>
      </c>
      <c r="T146" s="95">
        <f t="shared" si="31"/>
        <v>0</v>
      </c>
      <c r="U146" s="95">
        <f t="shared" si="31"/>
        <v>0</v>
      </c>
      <c r="V146" s="95">
        <f t="shared" si="31"/>
        <v>0</v>
      </c>
      <c r="W146" s="95">
        <f t="shared" si="31"/>
        <v>0</v>
      </c>
      <c r="X146" s="95">
        <f t="shared" si="31"/>
        <v>0</v>
      </c>
      <c r="Y146" s="95">
        <f t="shared" si="31"/>
        <v>0</v>
      </c>
      <c r="Z146" s="95">
        <f t="shared" si="31"/>
        <v>0</v>
      </c>
      <c r="AA146" s="95">
        <f t="shared" si="31"/>
        <v>0</v>
      </c>
      <c r="AB146" s="95">
        <f t="shared" si="31"/>
        <v>0</v>
      </c>
      <c r="AC146" s="95">
        <f t="shared" si="31"/>
        <v>0</v>
      </c>
      <c r="AD146" s="95">
        <f t="shared" si="31"/>
        <v>0</v>
      </c>
      <c r="AE146" s="95">
        <f t="shared" si="31"/>
        <v>0</v>
      </c>
      <c r="AF146" s="95">
        <f t="shared" si="31"/>
        <v>0</v>
      </c>
      <c r="AG146" s="95">
        <f t="shared" si="31"/>
        <v>0</v>
      </c>
      <c r="AH146" s="95">
        <f t="shared" si="31"/>
        <v>0</v>
      </c>
      <c r="AI146" s="95">
        <f t="shared" si="31"/>
        <v>0</v>
      </c>
      <c r="AJ146" s="95">
        <f t="shared" si="31"/>
        <v>0</v>
      </c>
      <c r="AK146" s="95">
        <f t="shared" si="31"/>
        <v>0</v>
      </c>
      <c r="AL146" s="95">
        <f t="shared" si="31"/>
        <v>0</v>
      </c>
      <c r="AM146" s="95">
        <f t="shared" si="31"/>
        <v>0</v>
      </c>
    </row>
    <row r="147" spans="3:39" hidden="1" outlineLevel="1">
      <c r="C147" s="91" t="s">
        <v>283</v>
      </c>
      <c r="D147" s="91"/>
      <c r="E147" s="91"/>
      <c r="F147" s="91"/>
      <c r="G147" s="7" t="s">
        <v>71</v>
      </c>
      <c r="I147" s="95">
        <f t="shared" ref="I147:AM147" si="32">I139</f>
        <v>0</v>
      </c>
      <c r="J147" s="95">
        <f t="shared" si="32"/>
        <v>0</v>
      </c>
      <c r="K147" s="95">
        <f t="shared" si="32"/>
        <v>0</v>
      </c>
      <c r="L147" s="95">
        <f t="shared" si="32"/>
        <v>0</v>
      </c>
      <c r="M147" s="95">
        <f t="shared" si="32"/>
        <v>0</v>
      </c>
      <c r="N147" s="95">
        <f t="shared" si="32"/>
        <v>0</v>
      </c>
      <c r="O147" s="95">
        <f t="shared" si="32"/>
        <v>0</v>
      </c>
      <c r="P147" s="95">
        <f t="shared" si="32"/>
        <v>0</v>
      </c>
      <c r="Q147" s="95">
        <f t="shared" si="32"/>
        <v>0</v>
      </c>
      <c r="R147" s="95">
        <f t="shared" si="32"/>
        <v>0</v>
      </c>
      <c r="S147" s="95">
        <f t="shared" si="32"/>
        <v>0</v>
      </c>
      <c r="T147" s="95">
        <f t="shared" si="32"/>
        <v>0</v>
      </c>
      <c r="U147" s="95">
        <f t="shared" si="32"/>
        <v>0</v>
      </c>
      <c r="V147" s="95">
        <f t="shared" si="32"/>
        <v>0</v>
      </c>
      <c r="W147" s="95">
        <f t="shared" si="32"/>
        <v>0</v>
      </c>
      <c r="X147" s="95">
        <f t="shared" si="32"/>
        <v>0</v>
      </c>
      <c r="Y147" s="95">
        <f t="shared" si="32"/>
        <v>0</v>
      </c>
      <c r="Z147" s="95">
        <f t="shared" si="32"/>
        <v>0</v>
      </c>
      <c r="AA147" s="95">
        <f t="shared" si="32"/>
        <v>0</v>
      </c>
      <c r="AB147" s="95">
        <f t="shared" si="32"/>
        <v>0</v>
      </c>
      <c r="AC147" s="95">
        <f t="shared" si="32"/>
        <v>0</v>
      </c>
      <c r="AD147" s="95">
        <f t="shared" si="32"/>
        <v>0</v>
      </c>
      <c r="AE147" s="95">
        <f t="shared" si="32"/>
        <v>0</v>
      </c>
      <c r="AF147" s="95">
        <f t="shared" si="32"/>
        <v>0</v>
      </c>
      <c r="AG147" s="95">
        <f t="shared" si="32"/>
        <v>0</v>
      </c>
      <c r="AH147" s="95">
        <f t="shared" si="32"/>
        <v>0</v>
      </c>
      <c r="AI147" s="95">
        <f t="shared" si="32"/>
        <v>0</v>
      </c>
      <c r="AJ147" s="95">
        <f t="shared" si="32"/>
        <v>0</v>
      </c>
      <c r="AK147" s="95">
        <f t="shared" si="32"/>
        <v>0</v>
      </c>
      <c r="AL147" s="95">
        <f t="shared" si="32"/>
        <v>0</v>
      </c>
      <c r="AM147" s="95">
        <f t="shared" si="32"/>
        <v>0</v>
      </c>
    </row>
    <row r="148" spans="3:39" hidden="1" outlineLevel="1">
      <c r="C148" s="91" t="s">
        <v>284</v>
      </c>
      <c r="D148" s="91"/>
      <c r="E148" s="91"/>
      <c r="F148" s="91"/>
      <c r="G148" s="7" t="s">
        <v>71</v>
      </c>
      <c r="I148" s="95">
        <f t="shared" ref="I148:AM148" si="33">I140</f>
        <v>0</v>
      </c>
      <c r="J148" s="95">
        <f t="shared" si="33"/>
        <v>0</v>
      </c>
      <c r="K148" s="95">
        <f t="shared" si="33"/>
        <v>0</v>
      </c>
      <c r="L148" s="95">
        <f t="shared" si="33"/>
        <v>0</v>
      </c>
      <c r="M148" s="95">
        <f t="shared" si="33"/>
        <v>0</v>
      </c>
      <c r="N148" s="95">
        <f t="shared" si="33"/>
        <v>0</v>
      </c>
      <c r="O148" s="95">
        <f t="shared" si="33"/>
        <v>0</v>
      </c>
      <c r="P148" s="95">
        <f t="shared" si="33"/>
        <v>0</v>
      </c>
      <c r="Q148" s="95">
        <f t="shared" si="33"/>
        <v>0</v>
      </c>
      <c r="R148" s="95">
        <f t="shared" si="33"/>
        <v>0</v>
      </c>
      <c r="S148" s="95">
        <f t="shared" si="33"/>
        <v>0</v>
      </c>
      <c r="T148" s="95">
        <f t="shared" si="33"/>
        <v>0</v>
      </c>
      <c r="U148" s="95">
        <f t="shared" si="33"/>
        <v>0</v>
      </c>
      <c r="V148" s="95">
        <f t="shared" si="33"/>
        <v>0</v>
      </c>
      <c r="W148" s="95">
        <f t="shared" si="33"/>
        <v>0</v>
      </c>
      <c r="X148" s="95">
        <f t="shared" si="33"/>
        <v>0</v>
      </c>
      <c r="Y148" s="95">
        <f t="shared" si="33"/>
        <v>0</v>
      </c>
      <c r="Z148" s="95">
        <f t="shared" si="33"/>
        <v>0</v>
      </c>
      <c r="AA148" s="95">
        <f t="shared" si="33"/>
        <v>0</v>
      </c>
      <c r="AB148" s="95">
        <f t="shared" si="33"/>
        <v>0</v>
      </c>
      <c r="AC148" s="95">
        <f t="shared" si="33"/>
        <v>0</v>
      </c>
      <c r="AD148" s="95">
        <f t="shared" si="33"/>
        <v>0</v>
      </c>
      <c r="AE148" s="95">
        <f t="shared" si="33"/>
        <v>0</v>
      </c>
      <c r="AF148" s="95">
        <f t="shared" si="33"/>
        <v>0</v>
      </c>
      <c r="AG148" s="95">
        <f t="shared" si="33"/>
        <v>0</v>
      </c>
      <c r="AH148" s="95">
        <f t="shared" si="33"/>
        <v>0</v>
      </c>
      <c r="AI148" s="95">
        <f t="shared" si="33"/>
        <v>0</v>
      </c>
      <c r="AJ148" s="95">
        <f t="shared" si="33"/>
        <v>0</v>
      </c>
      <c r="AK148" s="95">
        <f t="shared" si="33"/>
        <v>0</v>
      </c>
      <c r="AL148" s="95">
        <f t="shared" si="33"/>
        <v>0</v>
      </c>
      <c r="AM148" s="95">
        <f t="shared" si="33"/>
        <v>0</v>
      </c>
    </row>
    <row r="149" spans="3:39" hidden="1" outlineLevel="1">
      <c r="C149" s="91"/>
      <c r="D149" s="91"/>
      <c r="E149" s="91"/>
      <c r="F149" s="91"/>
      <c r="I149" s="95"/>
      <c r="J149" s="95"/>
      <c r="K149" s="95"/>
      <c r="L149" s="95"/>
      <c r="M149" s="95"/>
      <c r="N149" s="95"/>
      <c r="O149" s="95"/>
      <c r="P149" s="95"/>
      <c r="Q149" s="95"/>
      <c r="R149" s="95"/>
      <c r="S149" s="95"/>
      <c r="T149" s="95"/>
      <c r="U149" s="95"/>
      <c r="V149" s="95"/>
      <c r="W149" s="95"/>
      <c r="X149" s="95"/>
      <c r="Y149" s="95"/>
      <c r="Z149" s="95"/>
      <c r="AA149" s="95"/>
      <c r="AB149" s="95"/>
      <c r="AC149" s="95"/>
      <c r="AD149" s="95"/>
      <c r="AE149" s="95"/>
      <c r="AF149" s="95"/>
      <c r="AG149" s="95"/>
      <c r="AH149" s="95"/>
      <c r="AI149" s="95"/>
      <c r="AJ149" s="95"/>
      <c r="AK149" s="95"/>
      <c r="AL149" s="95"/>
      <c r="AM149" s="95"/>
    </row>
    <row r="150" spans="3:39" hidden="1" outlineLevel="1">
      <c r="C150" s="118" t="s">
        <v>289</v>
      </c>
      <c r="D150" s="118"/>
      <c r="E150" s="118"/>
      <c r="F150" s="118"/>
      <c r="G150" s="10" t="s">
        <v>71</v>
      </c>
      <c r="H150" s="9"/>
      <c r="I150" s="120">
        <f t="shared" ref="I150:AM150" si="34">SUM(I126,I142)</f>
        <v>0</v>
      </c>
      <c r="J150" s="120">
        <f t="shared" si="34"/>
        <v>37250</v>
      </c>
      <c r="K150" s="120">
        <f t="shared" si="34"/>
        <v>33871.794520901909</v>
      </c>
      <c r="L150" s="120">
        <f t="shared" si="34"/>
        <v>30324.678767848905</v>
      </c>
      <c r="M150" s="120">
        <f t="shared" si="34"/>
        <v>26600.207227143255</v>
      </c>
      <c r="N150" s="120">
        <f t="shared" si="34"/>
        <v>22689.512109402323</v>
      </c>
      <c r="O150" s="120">
        <f t="shared" si="34"/>
        <v>18583.282235774343</v>
      </c>
      <c r="P150" s="120">
        <f t="shared" si="34"/>
        <v>14271.740868464964</v>
      </c>
      <c r="Q150" s="120">
        <f t="shared" si="34"/>
        <v>9744.6224327901145</v>
      </c>
      <c r="R150" s="120">
        <f t="shared" si="34"/>
        <v>4991.1480753315245</v>
      </c>
      <c r="S150" s="120">
        <f t="shared" si="34"/>
        <v>0</v>
      </c>
      <c r="T150" s="120">
        <f t="shared" si="34"/>
        <v>0</v>
      </c>
      <c r="U150" s="120">
        <f t="shared" si="34"/>
        <v>0</v>
      </c>
      <c r="V150" s="120">
        <f t="shared" si="34"/>
        <v>0</v>
      </c>
      <c r="W150" s="120">
        <f t="shared" si="34"/>
        <v>0</v>
      </c>
      <c r="X150" s="120">
        <f t="shared" si="34"/>
        <v>0</v>
      </c>
      <c r="Y150" s="120">
        <f t="shared" si="34"/>
        <v>0</v>
      </c>
      <c r="Z150" s="120">
        <f t="shared" si="34"/>
        <v>0</v>
      </c>
      <c r="AA150" s="120">
        <f t="shared" si="34"/>
        <v>0</v>
      </c>
      <c r="AB150" s="120">
        <f t="shared" si="34"/>
        <v>0</v>
      </c>
      <c r="AC150" s="120">
        <f t="shared" si="34"/>
        <v>0</v>
      </c>
      <c r="AD150" s="120">
        <f t="shared" si="34"/>
        <v>0</v>
      </c>
      <c r="AE150" s="120">
        <f t="shared" si="34"/>
        <v>0</v>
      </c>
      <c r="AF150" s="120">
        <f t="shared" si="34"/>
        <v>0</v>
      </c>
      <c r="AG150" s="120">
        <f t="shared" si="34"/>
        <v>0</v>
      </c>
      <c r="AH150" s="120">
        <f t="shared" si="34"/>
        <v>0</v>
      </c>
      <c r="AI150" s="120">
        <f t="shared" si="34"/>
        <v>0</v>
      </c>
      <c r="AJ150" s="120">
        <f t="shared" si="34"/>
        <v>0</v>
      </c>
      <c r="AK150" s="120">
        <f t="shared" si="34"/>
        <v>0</v>
      </c>
      <c r="AL150" s="120">
        <f t="shared" si="34"/>
        <v>0</v>
      </c>
      <c r="AM150" s="120">
        <f t="shared" si="34"/>
        <v>0</v>
      </c>
    </row>
    <row r="151" spans="3:39" hidden="1" outlineLevel="1">
      <c r="C151" s="118"/>
      <c r="D151" s="118"/>
      <c r="E151" s="118"/>
      <c r="F151" s="118"/>
      <c r="G151" s="9"/>
      <c r="H151" s="9"/>
      <c r="I151" s="120"/>
      <c r="J151" s="120"/>
      <c r="K151" s="120"/>
      <c r="L151" s="120"/>
      <c r="M151" s="120"/>
      <c r="N151" s="120"/>
      <c r="O151" s="120"/>
      <c r="P151" s="120"/>
      <c r="Q151" s="120"/>
      <c r="R151" s="120"/>
      <c r="S151" s="120"/>
      <c r="T151" s="120"/>
      <c r="U151" s="120"/>
      <c r="V151" s="120"/>
      <c r="W151" s="120"/>
      <c r="X151" s="120"/>
      <c r="Y151" s="120"/>
      <c r="Z151" s="120"/>
      <c r="AA151" s="120"/>
      <c r="AB151" s="120"/>
      <c r="AC151" s="120"/>
      <c r="AD151" s="120"/>
      <c r="AE151" s="120"/>
      <c r="AF151" s="120"/>
      <c r="AG151" s="120"/>
      <c r="AH151" s="120"/>
      <c r="AI151" s="120"/>
      <c r="AJ151" s="120"/>
      <c r="AK151" s="120"/>
      <c r="AL151" s="120"/>
      <c r="AM151" s="120"/>
    </row>
    <row r="152" spans="3:39" s="58" customFormat="1" hidden="1" outlineLevel="1">
      <c r="C152" s="2" t="s">
        <v>290</v>
      </c>
      <c r="D152" s="91"/>
      <c r="E152" s="91"/>
      <c r="F152" s="91"/>
      <c r="G152" s="7"/>
      <c r="H152" s="7"/>
      <c r="I152" s="114"/>
      <c r="J152" s="114"/>
      <c r="K152" s="114"/>
      <c r="L152" s="114"/>
      <c r="M152" s="114"/>
      <c r="N152" s="114"/>
      <c r="O152" s="114"/>
      <c r="P152" s="114"/>
      <c r="Q152" s="114"/>
      <c r="R152" s="114"/>
      <c r="S152" s="114"/>
      <c r="T152" s="114"/>
      <c r="U152" s="114"/>
      <c r="V152" s="114"/>
      <c r="W152" s="114"/>
      <c r="X152" s="114"/>
      <c r="Y152" s="114"/>
      <c r="Z152" s="114"/>
      <c r="AA152" s="114"/>
      <c r="AB152" s="114"/>
      <c r="AC152" s="114"/>
      <c r="AD152" s="114"/>
      <c r="AE152" s="114"/>
      <c r="AF152" s="114"/>
      <c r="AG152" s="114"/>
      <c r="AH152" s="114"/>
      <c r="AI152" s="114"/>
      <c r="AJ152" s="114"/>
      <c r="AK152" s="114"/>
      <c r="AL152" s="114"/>
      <c r="AM152" s="114"/>
    </row>
    <row r="153" spans="3:39" s="58" customFormat="1" hidden="1" outlineLevel="1">
      <c r="C153" s="91" t="s">
        <v>248</v>
      </c>
      <c r="D153" s="91"/>
      <c r="E153" s="91"/>
      <c r="F153" s="91"/>
      <c r="G153" s="7" t="s">
        <v>71</v>
      </c>
      <c r="H153" s="7"/>
      <c r="I153" s="114">
        <f>I70</f>
        <v>0</v>
      </c>
      <c r="J153" s="114">
        <f>J70</f>
        <v>453755.99740433437</v>
      </c>
      <c r="K153" s="114">
        <f t="shared" ref="K153:AM153" si="35">K70</f>
        <v>486617.58529797278</v>
      </c>
      <c r="L153" s="114">
        <f t="shared" si="35"/>
        <v>521644.39275968296</v>
      </c>
      <c r="M153" s="114">
        <f t="shared" si="35"/>
        <v>558974.10650833882</v>
      </c>
      <c r="N153" s="114">
        <f t="shared" si="35"/>
        <v>598753.00701865507</v>
      </c>
      <c r="O153" s="114">
        <f t="shared" si="35"/>
        <v>641136.49895251123</v>
      </c>
      <c r="P153" s="114">
        <f t="shared" si="35"/>
        <v>686289.67410133791</v>
      </c>
      <c r="Q153" s="114">
        <f t="shared" si="35"/>
        <v>734387.90882328572</v>
      </c>
      <c r="R153" s="114">
        <f t="shared" si="35"/>
        <v>785617.4980795749</v>
      </c>
      <c r="S153" s="114">
        <f t="shared" si="35"/>
        <v>840176.32830244</v>
      </c>
      <c r="T153" s="114">
        <f t="shared" si="35"/>
        <v>898274.59146287851</v>
      </c>
      <c r="U153" s="114">
        <f t="shared" si="35"/>
        <v>960135.54285043327</v>
      </c>
      <c r="V153" s="114">
        <f t="shared" si="35"/>
        <v>1025996.3052300208</v>
      </c>
      <c r="W153" s="114">
        <f t="shared" si="35"/>
        <v>1096108.7222028712</v>
      </c>
      <c r="X153" s="114">
        <f t="shared" si="35"/>
        <v>1170740.2637705267</v>
      </c>
      <c r="Y153" s="114">
        <f t="shared" si="35"/>
        <v>1250174.9872831691</v>
      </c>
      <c r="Z153" s="114">
        <f t="shared" si="35"/>
        <v>1334714.5571469269</v>
      </c>
      <c r="AA153" s="114">
        <f t="shared" si="35"/>
        <v>1424679.3268699506</v>
      </c>
      <c r="AB153" s="114">
        <f t="shared" si="35"/>
        <v>1520409.4872445969</v>
      </c>
      <c r="AC153" s="114">
        <f t="shared" si="35"/>
        <v>1622266.2846938539</v>
      </c>
      <c r="AD153" s="114" t="e">
        <f t="shared" si="35"/>
        <v>#DIV/0!</v>
      </c>
      <c r="AE153" s="114" t="e">
        <f t="shared" si="35"/>
        <v>#DIV/0!</v>
      </c>
      <c r="AF153" s="114" t="e">
        <f t="shared" si="35"/>
        <v>#DIV/0!</v>
      </c>
      <c r="AG153" s="114" t="e">
        <f t="shared" si="35"/>
        <v>#DIV/0!</v>
      </c>
      <c r="AH153" s="114" t="e">
        <f t="shared" si="35"/>
        <v>#DIV/0!</v>
      </c>
      <c r="AI153" s="114" t="e">
        <f t="shared" si="35"/>
        <v>#DIV/0!</v>
      </c>
      <c r="AJ153" s="114" t="e">
        <f t="shared" si="35"/>
        <v>#DIV/0!</v>
      </c>
      <c r="AK153" s="114" t="e">
        <f t="shared" si="35"/>
        <v>#DIV/0!</v>
      </c>
      <c r="AL153" s="114" t="e">
        <f t="shared" si="35"/>
        <v>#DIV/0!</v>
      </c>
      <c r="AM153" s="114" t="e">
        <f t="shared" si="35"/>
        <v>#DIV/0!</v>
      </c>
    </row>
    <row r="154" spans="3:39" s="58" customFormat="1" hidden="1" outlineLevel="1">
      <c r="C154" s="91" t="s">
        <v>254</v>
      </c>
      <c r="D154" s="91"/>
      <c r="E154" s="91"/>
      <c r="F154" s="91"/>
      <c r="G154" s="7" t="s">
        <v>71</v>
      </c>
      <c r="H154" s="7"/>
      <c r="I154" s="114">
        <f ca="1">I79</f>
        <v>0</v>
      </c>
      <c r="J154" s="114">
        <f ca="1">J79</f>
        <v>-46726.799221300309</v>
      </c>
      <c r="K154" s="114">
        <f t="shared" ref="K154:AM154" ca="1" si="36">K79</f>
        <v>-57598.737233121254</v>
      </c>
      <c r="L154" s="114">
        <f t="shared" ca="1" si="36"/>
        <v>-69170.914197550213</v>
      </c>
      <c r="M154" s="114">
        <f t="shared" ca="1" si="36"/>
        <v>-81487.169784358673</v>
      </c>
      <c r="N154" s="114">
        <f t="shared" ca="1" si="36"/>
        <v>-94594.048472775816</v>
      </c>
      <c r="O154" s="114">
        <f t="shared" ca="1" si="36"/>
        <v>-144540.96501502107</v>
      </c>
      <c r="P154" s="114">
        <f t="shared" ca="1" si="36"/>
        <v>-154880.37996986188</v>
      </c>
      <c r="Q154" s="114">
        <f t="shared" ca="1" si="36"/>
        <v>-170667.98591714868</v>
      </c>
      <c r="R154" s="114">
        <f t="shared" ca="1" si="36"/>
        <v>-187462.90500127303</v>
      </c>
      <c r="S154" s="114">
        <f t="shared" ca="1" si="36"/>
        <v>-205327.89849073198</v>
      </c>
      <c r="T154" s="114">
        <f t="shared" ca="1" si="36"/>
        <v>-248257.37743886354</v>
      </c>
      <c r="U154" s="114">
        <f t="shared" ca="1" si="36"/>
        <v>-261235.66285512998</v>
      </c>
      <c r="V154" s="114">
        <f t="shared" ca="1" si="36"/>
        <v>-280993.8915690062</v>
      </c>
      <c r="W154" s="114">
        <f t="shared" ca="1" si="36"/>
        <v>-302027.61666086136</v>
      </c>
      <c r="X154" s="114">
        <f t="shared" ca="1" si="36"/>
        <v>-324417.07913115801</v>
      </c>
      <c r="Y154" s="114">
        <f t="shared" ca="1" si="36"/>
        <v>-348247.49618495069</v>
      </c>
      <c r="Z154" s="114">
        <f t="shared" ca="1" si="36"/>
        <v>-373609.36714407807</v>
      </c>
      <c r="AA154" s="114">
        <f t="shared" ca="1" si="36"/>
        <v>-400598.79806098517</v>
      </c>
      <c r="AB154" s="114">
        <f t="shared" ca="1" si="36"/>
        <v>-429317.84617337905</v>
      </c>
      <c r="AC154" s="114">
        <f t="shared" ca="1" si="36"/>
        <v>-459874.88540815614</v>
      </c>
      <c r="AD154" s="114" t="e">
        <f t="shared" si="36"/>
        <v>#DIV/0!</v>
      </c>
      <c r="AE154" s="114" t="e">
        <f t="shared" si="36"/>
        <v>#DIV/0!</v>
      </c>
      <c r="AF154" s="114" t="e">
        <f t="shared" si="36"/>
        <v>#DIV/0!</v>
      </c>
      <c r="AG154" s="114" t="e">
        <f t="shared" si="36"/>
        <v>#DIV/0!</v>
      </c>
      <c r="AH154" s="114" t="e">
        <f t="shared" si="36"/>
        <v>#DIV/0!</v>
      </c>
      <c r="AI154" s="114" t="e">
        <f t="shared" si="36"/>
        <v>#DIV/0!</v>
      </c>
      <c r="AJ154" s="114" t="e">
        <f t="shared" si="36"/>
        <v>#DIV/0!</v>
      </c>
      <c r="AK154" s="114" t="e">
        <f t="shared" si="36"/>
        <v>#DIV/0!</v>
      </c>
      <c r="AL154" s="114" t="e">
        <f t="shared" si="36"/>
        <v>#DIV/0!</v>
      </c>
      <c r="AM154" s="114" t="e">
        <f t="shared" si="36"/>
        <v>#DIV/0!</v>
      </c>
    </row>
    <row r="155" spans="3:39" s="58" customFormat="1" hidden="1" outlineLevel="1">
      <c r="C155" s="91" t="s">
        <v>291</v>
      </c>
      <c r="D155" s="91"/>
      <c r="E155" s="91"/>
      <c r="F155" s="91"/>
      <c r="G155" s="7" t="s">
        <v>71</v>
      </c>
      <c r="H155" s="7"/>
      <c r="I155" s="114">
        <f ca="1">SUM(I153:I154)</f>
        <v>0</v>
      </c>
      <c r="J155" s="114">
        <f ca="1">SUM(J153:J154)</f>
        <v>407029.19818303408</v>
      </c>
      <c r="K155" s="114">
        <f t="shared" ref="K155:AM155" ca="1" si="37">SUM(K153:K154)</f>
        <v>429018.84806485154</v>
      </c>
      <c r="L155" s="114">
        <f t="shared" ca="1" si="37"/>
        <v>452473.47856213275</v>
      </c>
      <c r="M155" s="114">
        <f t="shared" ca="1" si="37"/>
        <v>477486.93672398012</v>
      </c>
      <c r="N155" s="114">
        <f t="shared" ca="1" si="37"/>
        <v>504158.95854587923</v>
      </c>
      <c r="O155" s="114">
        <f t="shared" ca="1" si="37"/>
        <v>496595.5339374902</v>
      </c>
      <c r="P155" s="114">
        <f t="shared" ca="1" si="37"/>
        <v>531409.29413147597</v>
      </c>
      <c r="Q155" s="114">
        <f t="shared" ca="1" si="37"/>
        <v>563719.92290613707</v>
      </c>
      <c r="R155" s="114">
        <f t="shared" ca="1" si="37"/>
        <v>598154.59307830187</v>
      </c>
      <c r="S155" s="114">
        <f t="shared" ca="1" si="37"/>
        <v>634848.42981170805</v>
      </c>
      <c r="T155" s="114">
        <f t="shared" ca="1" si="37"/>
        <v>650017.214024015</v>
      </c>
      <c r="U155" s="114">
        <f t="shared" ca="1" si="37"/>
        <v>698899.87999530323</v>
      </c>
      <c r="V155" s="114">
        <f t="shared" ca="1" si="37"/>
        <v>745002.41366101452</v>
      </c>
      <c r="W155" s="114">
        <f t="shared" ca="1" si="37"/>
        <v>794081.10554200993</v>
      </c>
      <c r="X155" s="114">
        <f t="shared" ca="1" si="37"/>
        <v>846323.18463936867</v>
      </c>
      <c r="Y155" s="114">
        <f t="shared" ca="1" si="37"/>
        <v>901927.49109821836</v>
      </c>
      <c r="Z155" s="114">
        <f t="shared" ca="1" si="37"/>
        <v>961105.19000284886</v>
      </c>
      <c r="AA155" s="114">
        <f t="shared" ca="1" si="37"/>
        <v>1024080.5288089655</v>
      </c>
      <c r="AB155" s="114">
        <f t="shared" ca="1" si="37"/>
        <v>1091091.6410712178</v>
      </c>
      <c r="AC155" s="114">
        <f t="shared" ca="1" si="37"/>
        <v>1162391.3992856978</v>
      </c>
      <c r="AD155" s="114" t="e">
        <f t="shared" si="37"/>
        <v>#DIV/0!</v>
      </c>
      <c r="AE155" s="114" t="e">
        <f t="shared" si="37"/>
        <v>#DIV/0!</v>
      </c>
      <c r="AF155" s="114" t="e">
        <f t="shared" si="37"/>
        <v>#DIV/0!</v>
      </c>
      <c r="AG155" s="114" t="e">
        <f t="shared" si="37"/>
        <v>#DIV/0!</v>
      </c>
      <c r="AH155" s="114" t="e">
        <f t="shared" si="37"/>
        <v>#DIV/0!</v>
      </c>
      <c r="AI155" s="114" t="e">
        <f t="shared" si="37"/>
        <v>#DIV/0!</v>
      </c>
      <c r="AJ155" s="114" t="e">
        <f t="shared" si="37"/>
        <v>#DIV/0!</v>
      </c>
      <c r="AK155" s="114" t="e">
        <f t="shared" si="37"/>
        <v>#DIV/0!</v>
      </c>
      <c r="AL155" s="114" t="e">
        <f t="shared" si="37"/>
        <v>#DIV/0!</v>
      </c>
      <c r="AM155" s="114" t="e">
        <f t="shared" si="37"/>
        <v>#DIV/0!</v>
      </c>
    </row>
    <row r="156" spans="3:39" s="58" customFormat="1" hidden="1" outlineLevel="1">
      <c r="C156" s="91" t="s">
        <v>292</v>
      </c>
      <c r="D156" s="91"/>
      <c r="E156" s="91"/>
      <c r="F156" s="91"/>
      <c r="G156" s="7" t="s">
        <v>71</v>
      </c>
      <c r="H156" s="7"/>
      <c r="I156" s="114">
        <f>ROUND(SUM(I123,I126,I139,I142),0)</f>
        <v>0</v>
      </c>
      <c r="J156" s="114">
        <f>ROUND(SUM(J123,J126,J139,J142),0)</f>
        <v>104814</v>
      </c>
      <c r="K156" s="114">
        <f>ROUND(SUM(K123,K126,K139,K142),0)</f>
        <v>104814</v>
      </c>
      <c r="L156" s="114">
        <f t="shared" ref="L156:AM156" si="38">ROUND(SUM(L123,L126,L139,L142),0)</f>
        <v>104814</v>
      </c>
      <c r="M156" s="114">
        <f t="shared" si="38"/>
        <v>104814</v>
      </c>
      <c r="N156" s="114">
        <f t="shared" si="38"/>
        <v>104814</v>
      </c>
      <c r="O156" s="114">
        <f t="shared" si="38"/>
        <v>104814</v>
      </c>
      <c r="P156" s="114">
        <f t="shared" si="38"/>
        <v>104814</v>
      </c>
      <c r="Q156" s="114">
        <f t="shared" si="38"/>
        <v>104814</v>
      </c>
      <c r="R156" s="114">
        <f t="shared" si="38"/>
        <v>104814</v>
      </c>
      <c r="S156" s="114">
        <f t="shared" si="38"/>
        <v>0</v>
      </c>
      <c r="T156" s="114">
        <f t="shared" si="38"/>
        <v>0</v>
      </c>
      <c r="U156" s="114">
        <f t="shared" si="38"/>
        <v>0</v>
      </c>
      <c r="V156" s="114">
        <f t="shared" si="38"/>
        <v>0</v>
      </c>
      <c r="W156" s="114">
        <f t="shared" si="38"/>
        <v>0</v>
      </c>
      <c r="X156" s="114">
        <f t="shared" si="38"/>
        <v>0</v>
      </c>
      <c r="Y156" s="114">
        <f t="shared" si="38"/>
        <v>0</v>
      </c>
      <c r="Z156" s="114">
        <f t="shared" si="38"/>
        <v>0</v>
      </c>
      <c r="AA156" s="114">
        <f t="shared" si="38"/>
        <v>0</v>
      </c>
      <c r="AB156" s="114">
        <f t="shared" si="38"/>
        <v>0</v>
      </c>
      <c r="AC156" s="114">
        <f t="shared" si="38"/>
        <v>0</v>
      </c>
      <c r="AD156" s="114">
        <f t="shared" si="38"/>
        <v>0</v>
      </c>
      <c r="AE156" s="114">
        <f t="shared" si="38"/>
        <v>0</v>
      </c>
      <c r="AF156" s="114">
        <f t="shared" si="38"/>
        <v>0</v>
      </c>
      <c r="AG156" s="114">
        <f t="shared" si="38"/>
        <v>0</v>
      </c>
      <c r="AH156" s="114">
        <f t="shared" si="38"/>
        <v>0</v>
      </c>
      <c r="AI156" s="114">
        <f t="shared" si="38"/>
        <v>0</v>
      </c>
      <c r="AJ156" s="114">
        <f t="shared" si="38"/>
        <v>0</v>
      </c>
      <c r="AK156" s="114">
        <f t="shared" si="38"/>
        <v>0</v>
      </c>
      <c r="AL156" s="114">
        <f t="shared" si="38"/>
        <v>0</v>
      </c>
      <c r="AM156" s="114">
        <f t="shared" si="38"/>
        <v>0</v>
      </c>
    </row>
    <row r="157" spans="3:39" s="58" customFormat="1" hidden="1" outlineLevel="1">
      <c r="C157" s="91" t="s">
        <v>293</v>
      </c>
      <c r="D157" s="91"/>
      <c r="E157" s="91"/>
      <c r="F157" s="91"/>
      <c r="G157" s="7" t="s">
        <v>71</v>
      </c>
      <c r="H157" s="7"/>
      <c r="I157" s="125">
        <f ca="1">IFERROR(I155/I156,0)</f>
        <v>0</v>
      </c>
      <c r="J157" s="125">
        <f ca="1">IFERROR(J155/J156,0)</f>
        <v>3.8833476270635039</v>
      </c>
      <c r="K157" s="125">
        <f ca="1">IFERROR(K155/K156,0)</f>
        <v>4.0931445042155774</v>
      </c>
      <c r="L157" s="125">
        <f t="shared" ref="L157:AM157" ca="1" si="39">IFERROR(L155/L156,0)</f>
        <v>4.3169183368837443</v>
      </c>
      <c r="M157" s="125">
        <f t="shared" ca="1" si="39"/>
        <v>4.5555644925675969</v>
      </c>
      <c r="N157" s="125">
        <f t="shared" ca="1" si="39"/>
        <v>4.8100345234976167</v>
      </c>
      <c r="O157" s="125">
        <f t="shared" ca="1" si="39"/>
        <v>4.7378740811102542</v>
      </c>
      <c r="P157" s="125">
        <f t="shared" ca="1" si="39"/>
        <v>5.070022078457801</v>
      </c>
      <c r="Q157" s="125">
        <f t="shared" ca="1" si="39"/>
        <v>5.3782884243148539</v>
      </c>
      <c r="R157" s="125">
        <f t="shared" ca="1" si="39"/>
        <v>5.7068196336205261</v>
      </c>
      <c r="S157" s="125">
        <f t="shared" ca="1" si="39"/>
        <v>0</v>
      </c>
      <c r="T157" s="125">
        <f t="shared" ca="1" si="39"/>
        <v>0</v>
      </c>
      <c r="U157" s="125">
        <f t="shared" ca="1" si="39"/>
        <v>0</v>
      </c>
      <c r="V157" s="125">
        <f t="shared" ca="1" si="39"/>
        <v>0</v>
      </c>
      <c r="W157" s="125">
        <f t="shared" ca="1" si="39"/>
        <v>0</v>
      </c>
      <c r="X157" s="125">
        <f t="shared" ca="1" si="39"/>
        <v>0</v>
      </c>
      <c r="Y157" s="125">
        <f t="shared" ca="1" si="39"/>
        <v>0</v>
      </c>
      <c r="Z157" s="125">
        <f t="shared" ca="1" si="39"/>
        <v>0</v>
      </c>
      <c r="AA157" s="125">
        <f t="shared" ca="1" si="39"/>
        <v>0</v>
      </c>
      <c r="AB157" s="125">
        <f t="shared" ca="1" si="39"/>
        <v>0</v>
      </c>
      <c r="AC157" s="125">
        <f t="shared" ca="1" si="39"/>
        <v>0</v>
      </c>
      <c r="AD157" s="125">
        <f t="shared" si="39"/>
        <v>0</v>
      </c>
      <c r="AE157" s="125">
        <f t="shared" si="39"/>
        <v>0</v>
      </c>
      <c r="AF157" s="125">
        <f t="shared" si="39"/>
        <v>0</v>
      </c>
      <c r="AG157" s="125">
        <f t="shared" si="39"/>
        <v>0</v>
      </c>
      <c r="AH157" s="125">
        <f t="shared" si="39"/>
        <v>0</v>
      </c>
      <c r="AI157" s="125">
        <f t="shared" si="39"/>
        <v>0</v>
      </c>
      <c r="AJ157" s="125">
        <f t="shared" si="39"/>
        <v>0</v>
      </c>
      <c r="AK157" s="125">
        <f t="shared" si="39"/>
        <v>0</v>
      </c>
      <c r="AL157" s="125">
        <f t="shared" si="39"/>
        <v>0</v>
      </c>
      <c r="AM157" s="125">
        <f t="shared" si="39"/>
        <v>0</v>
      </c>
    </row>
    <row r="158" spans="3:39" s="58" customFormat="1" ht="15" hidden="1" outlineLevel="1" thickBot="1">
      <c r="C158" s="91"/>
      <c r="D158" s="91"/>
      <c r="E158" s="91"/>
      <c r="F158" s="91"/>
      <c r="G158" s="7"/>
      <c r="H158" s="7"/>
      <c r="I158" s="114"/>
      <c r="J158" s="114"/>
      <c r="K158" s="114"/>
      <c r="L158" s="114"/>
      <c r="M158" s="114"/>
      <c r="N158" s="114"/>
      <c r="O158" s="114"/>
      <c r="P158" s="114"/>
      <c r="Q158" s="114"/>
      <c r="R158" s="114"/>
      <c r="S158" s="114"/>
      <c r="T158" s="114"/>
      <c r="U158" s="114"/>
      <c r="V158" s="114"/>
      <c r="W158" s="114"/>
      <c r="X158" s="114"/>
      <c r="Y158" s="114"/>
      <c r="Z158" s="114"/>
      <c r="AA158" s="114"/>
      <c r="AB158" s="114"/>
      <c r="AC158" s="114"/>
      <c r="AD158" s="114"/>
      <c r="AE158" s="114"/>
      <c r="AF158" s="114"/>
      <c r="AG158" s="114"/>
      <c r="AH158" s="114"/>
      <c r="AI158" s="114"/>
      <c r="AJ158" s="114"/>
      <c r="AK158" s="114"/>
      <c r="AL158" s="114"/>
      <c r="AM158" s="114"/>
    </row>
    <row r="159" spans="3:39" s="58" customFormat="1" hidden="1" outlineLevel="1">
      <c r="C159" s="66" t="s">
        <v>294</v>
      </c>
      <c r="D159" s="67" cm="1">
        <f t="array" aca="1" ref="D159" ca="1">MIN(IF(I157:AM157&lt;&gt;0,I157:AM157))</f>
        <v>3.8833476270635039</v>
      </c>
      <c r="E159" s="91"/>
      <c r="F159" s="91"/>
      <c r="G159" s="7"/>
      <c r="H159" s="7"/>
      <c r="I159" s="114"/>
      <c r="J159" s="114"/>
      <c r="K159" s="114"/>
      <c r="L159" s="114"/>
      <c r="M159" s="114"/>
      <c r="N159" s="114"/>
      <c r="O159" s="114"/>
      <c r="P159" s="114"/>
      <c r="Q159" s="114"/>
      <c r="R159" s="114"/>
      <c r="S159" s="114"/>
      <c r="T159" s="114"/>
      <c r="U159" s="114"/>
      <c r="V159" s="114"/>
      <c r="W159" s="114"/>
      <c r="X159" s="114"/>
      <c r="Y159" s="114"/>
      <c r="Z159" s="114"/>
      <c r="AA159" s="114"/>
      <c r="AB159" s="114"/>
      <c r="AC159" s="114"/>
      <c r="AD159" s="114"/>
      <c r="AE159" s="114"/>
      <c r="AF159" s="114"/>
      <c r="AG159" s="114"/>
      <c r="AH159" s="114"/>
      <c r="AI159" s="114"/>
      <c r="AJ159" s="114"/>
      <c r="AK159" s="114"/>
      <c r="AL159" s="114"/>
      <c r="AM159" s="114"/>
    </row>
    <row r="160" spans="3:39" s="58" customFormat="1" ht="15" hidden="1" outlineLevel="1" thickBot="1">
      <c r="C160" s="68" t="s">
        <v>295</v>
      </c>
      <c r="D160" s="69" cm="1">
        <f t="array" aca="1" ref="D160" ca="1">AVERAGE(IF(I157:AM157&lt;&gt;0,I157:AM157))</f>
        <v>4.7280015224146084</v>
      </c>
      <c r="E160" s="126"/>
      <c r="F160" s="91"/>
      <c r="G160" s="7"/>
      <c r="H160" s="7"/>
      <c r="I160" s="114"/>
      <c r="J160" s="114"/>
      <c r="K160" s="114"/>
      <c r="L160" s="114"/>
      <c r="M160" s="114"/>
      <c r="N160" s="114"/>
      <c r="O160" s="114"/>
      <c r="P160" s="114"/>
      <c r="Q160" s="114"/>
      <c r="R160" s="114"/>
      <c r="S160" s="114"/>
      <c r="T160" s="114"/>
      <c r="U160" s="114"/>
      <c r="V160" s="114"/>
      <c r="W160" s="114"/>
      <c r="X160" s="114"/>
      <c r="Y160" s="114"/>
      <c r="Z160" s="114"/>
      <c r="AA160" s="114"/>
      <c r="AB160" s="114"/>
      <c r="AC160" s="114"/>
      <c r="AD160" s="114"/>
      <c r="AE160" s="114"/>
      <c r="AF160" s="114"/>
      <c r="AG160" s="114"/>
      <c r="AH160" s="114"/>
      <c r="AI160" s="114"/>
      <c r="AJ160" s="114"/>
      <c r="AK160" s="114"/>
      <c r="AL160" s="114"/>
      <c r="AM160" s="114"/>
    </row>
    <row r="161" spans="1:39" s="58" customFormat="1">
      <c r="A161" s="91"/>
      <c r="B161" s="91"/>
      <c r="C161" s="2"/>
      <c r="D161" s="70"/>
      <c r="E161" s="91"/>
      <c r="F161" s="91"/>
      <c r="G161" s="7"/>
      <c r="H161" s="7"/>
      <c r="I161" s="114"/>
      <c r="J161" s="114"/>
      <c r="K161" s="114"/>
      <c r="L161" s="114"/>
      <c r="M161" s="114"/>
      <c r="N161" s="114"/>
      <c r="O161" s="114"/>
      <c r="P161" s="114"/>
      <c r="Q161" s="114"/>
      <c r="R161" s="114"/>
      <c r="S161" s="114"/>
      <c r="T161" s="114"/>
      <c r="U161" s="114"/>
      <c r="V161" s="114"/>
      <c r="W161" s="114"/>
      <c r="X161" s="114"/>
      <c r="Y161" s="114"/>
      <c r="Z161" s="114"/>
      <c r="AA161" s="114"/>
      <c r="AB161" s="114"/>
      <c r="AC161" s="114"/>
      <c r="AD161" s="114"/>
      <c r="AE161" s="114"/>
      <c r="AF161" s="114"/>
      <c r="AG161" s="114"/>
      <c r="AH161" s="114"/>
      <c r="AI161" s="114"/>
      <c r="AJ161" s="114"/>
      <c r="AK161" s="114"/>
      <c r="AL161" s="114"/>
      <c r="AM161" s="114"/>
    </row>
    <row r="162" spans="1:39">
      <c r="A162" s="6"/>
      <c r="B162" s="6" t="s">
        <v>249</v>
      </c>
      <c r="C162" s="6"/>
      <c r="D162" s="6"/>
      <c r="E162" s="6"/>
      <c r="F162" s="6"/>
      <c r="G162" s="8"/>
      <c r="H162" s="8"/>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row>
    <row r="163" spans="1:39" outlineLevel="1">
      <c r="A163" s="91"/>
      <c r="B163" s="91"/>
      <c r="C163" s="91" t="s">
        <v>221</v>
      </c>
      <c r="D163" s="91"/>
      <c r="E163" s="91"/>
      <c r="F163" s="91"/>
      <c r="I163" s="97">
        <f>_xlfn.XLOOKUP(I3,'Variable Inputs'!$I$3:$AM$3,'Variable Inputs'!$I$65:$AM$65)</f>
        <v>1</v>
      </c>
      <c r="J163" s="97">
        <f>_xlfn.XLOOKUP(J3,'Variable Inputs'!$I$3:$AM$3,'Variable Inputs'!$I$65:$AM$65)</f>
        <v>0</v>
      </c>
      <c r="K163" s="97">
        <f>_xlfn.XLOOKUP(K3,'Variable Inputs'!$I$3:$AM$3,'Variable Inputs'!$I$65:$AM$65)</f>
        <v>0</v>
      </c>
      <c r="L163" s="97">
        <f>_xlfn.XLOOKUP(L3,'Variable Inputs'!$I$3:$AM$3,'Variable Inputs'!$I$65:$AM$65)</f>
        <v>0</v>
      </c>
      <c r="M163" s="97">
        <f>_xlfn.XLOOKUP(M3,'Variable Inputs'!$I$3:$AM$3,'Variable Inputs'!$I$65:$AM$65)</f>
        <v>0</v>
      </c>
      <c r="N163" s="97">
        <f>_xlfn.XLOOKUP(N3,'Variable Inputs'!$I$3:$AM$3,'Variable Inputs'!$I$65:$AM$65)</f>
        <v>0</v>
      </c>
      <c r="O163" s="97">
        <f>_xlfn.XLOOKUP(O3,'Variable Inputs'!$I$3:$AM$3,'Variable Inputs'!$I$65:$AM$65)</f>
        <v>0</v>
      </c>
      <c r="P163" s="97">
        <f>_xlfn.XLOOKUP(P3,'Variable Inputs'!$I$3:$AM$3,'Variable Inputs'!$I$65:$AM$65)</f>
        <v>0</v>
      </c>
      <c r="Q163" s="97">
        <f>_xlfn.XLOOKUP(Q3,'Variable Inputs'!$I$3:$AM$3,'Variable Inputs'!$I$65:$AM$65)</f>
        <v>0</v>
      </c>
      <c r="R163" s="97">
        <f>_xlfn.XLOOKUP(R3,'Variable Inputs'!$I$3:$AM$3,'Variable Inputs'!$I$65:$AM$65)</f>
        <v>0</v>
      </c>
      <c r="S163" s="97">
        <f>_xlfn.XLOOKUP(S3,'Variable Inputs'!$I$3:$AM$3,'Variable Inputs'!$I$65:$AM$65)</f>
        <v>0</v>
      </c>
      <c r="T163" s="97">
        <f>_xlfn.XLOOKUP(T3,'Variable Inputs'!$I$3:$AM$3,'Variable Inputs'!$I$65:$AM$65)</f>
        <v>0</v>
      </c>
      <c r="U163" s="97">
        <f>_xlfn.XLOOKUP(U3,'Variable Inputs'!$I$3:$AM$3,'Variable Inputs'!$I$65:$AM$65)</f>
        <v>0</v>
      </c>
      <c r="V163" s="97">
        <f>_xlfn.XLOOKUP(V3,'Variable Inputs'!$I$3:$AM$3,'Variable Inputs'!$I$65:$AM$65)</f>
        <v>0</v>
      </c>
      <c r="W163" s="97">
        <f>_xlfn.XLOOKUP(W3,'Variable Inputs'!$I$3:$AM$3,'Variable Inputs'!$I$65:$AM$65)</f>
        <v>0</v>
      </c>
      <c r="X163" s="97">
        <f>_xlfn.XLOOKUP(X3,'Variable Inputs'!$I$3:$AM$3,'Variable Inputs'!$I$65:$AM$65)</f>
        <v>0</v>
      </c>
      <c r="Y163" s="97">
        <f>_xlfn.XLOOKUP(Y3,'Variable Inputs'!$I$3:$AM$3,'Variable Inputs'!$I$65:$AM$65)</f>
        <v>0</v>
      </c>
      <c r="Z163" s="97">
        <f>_xlfn.XLOOKUP(Z3,'Variable Inputs'!$I$3:$AM$3,'Variable Inputs'!$I$65:$AM$65)</f>
        <v>0</v>
      </c>
      <c r="AA163" s="97">
        <f>_xlfn.XLOOKUP(AA3,'Variable Inputs'!$I$3:$AM$3,'Variable Inputs'!$I$65:$AM$65)</f>
        <v>0</v>
      </c>
      <c r="AB163" s="97">
        <f>_xlfn.XLOOKUP(AB3,'Variable Inputs'!$I$3:$AM$3,'Variable Inputs'!$I$65:$AM$65)</f>
        <v>0</v>
      </c>
      <c r="AC163" s="97">
        <f>_xlfn.XLOOKUP(AC3,'Variable Inputs'!$I$3:$AM$3,'Variable Inputs'!$I$65:$AM$65)</f>
        <v>0</v>
      </c>
      <c r="AD163" s="97">
        <f>_xlfn.XLOOKUP(AD3,'Variable Inputs'!$I$3:$AM$3,'Variable Inputs'!$I$65:$AM$65)</f>
        <v>0</v>
      </c>
      <c r="AE163" s="97">
        <f>_xlfn.XLOOKUP(AE3,'Variable Inputs'!$I$3:$AM$3,'Variable Inputs'!$I$65:$AM$65)</f>
        <v>0</v>
      </c>
      <c r="AF163" s="97">
        <f>_xlfn.XLOOKUP(AF3,'Variable Inputs'!$I$3:$AM$3,'Variable Inputs'!$I$65:$AM$65)</f>
        <v>0</v>
      </c>
      <c r="AG163" s="97">
        <f>_xlfn.XLOOKUP(AG3,'Variable Inputs'!$I$3:$AM$3,'Variable Inputs'!$I$65:$AM$65)</f>
        <v>0</v>
      </c>
      <c r="AH163" s="97">
        <f>_xlfn.XLOOKUP(AH3,'Variable Inputs'!$I$3:$AM$3,'Variable Inputs'!$I$65:$AM$65)</f>
        <v>0</v>
      </c>
      <c r="AI163" s="97">
        <f>_xlfn.XLOOKUP(AI3,'Variable Inputs'!$I$3:$AM$3,'Variable Inputs'!$I$65:$AM$65)</f>
        <v>0</v>
      </c>
      <c r="AJ163" s="97">
        <f>_xlfn.XLOOKUP(AJ3,'Variable Inputs'!$I$3:$AM$3,'Variable Inputs'!$I$65:$AM$65)</f>
        <v>0</v>
      </c>
      <c r="AK163" s="97">
        <f>_xlfn.XLOOKUP(AK3,'Variable Inputs'!$I$3:$AM$3,'Variable Inputs'!$I$65:$AM$65)</f>
        <v>0</v>
      </c>
      <c r="AL163" s="97">
        <f>_xlfn.XLOOKUP(AL3,'Variable Inputs'!$I$3:$AM$3,'Variable Inputs'!$I$65:$AM$65)</f>
        <v>0</v>
      </c>
      <c r="AM163" s="97">
        <f>_xlfn.XLOOKUP(AM3,'Variable Inputs'!$I$3:$AM$3,'Variable Inputs'!$I$65:$AM$65)</f>
        <v>0</v>
      </c>
    </row>
    <row r="164" spans="1:39" outlineLevel="1">
      <c r="A164" s="91"/>
      <c r="B164" s="91"/>
      <c r="C164" s="91"/>
      <c r="D164" s="91"/>
      <c r="E164" s="91"/>
      <c r="F164" s="91"/>
      <c r="I164" s="91"/>
      <c r="J164" s="91"/>
      <c r="K164" s="91"/>
      <c r="L164" s="91"/>
      <c r="M164" s="91"/>
      <c r="N164" s="91"/>
      <c r="O164" s="91"/>
      <c r="P164" s="91"/>
      <c r="Q164" s="91"/>
      <c r="R164" s="91"/>
      <c r="S164" s="91"/>
      <c r="T164" s="91"/>
      <c r="U164" s="91"/>
      <c r="V164" s="91"/>
      <c r="W164" s="91"/>
      <c r="X164" s="91"/>
      <c r="Y164" s="91"/>
      <c r="Z164" s="91"/>
      <c r="AA164" s="91"/>
      <c r="AB164" s="91"/>
      <c r="AC164" s="91"/>
      <c r="AD164" s="91"/>
      <c r="AE164" s="91"/>
      <c r="AF164" s="91"/>
      <c r="AG164" s="91"/>
      <c r="AH164" s="91"/>
      <c r="AI164" s="91"/>
      <c r="AJ164" s="91"/>
      <c r="AK164" s="91"/>
      <c r="AL164" s="91"/>
      <c r="AM164" s="91"/>
    </row>
    <row r="165" spans="1:39" outlineLevel="1">
      <c r="A165" s="91"/>
      <c r="B165" s="91"/>
      <c r="C165" s="2" t="s">
        <v>113</v>
      </c>
      <c r="D165" s="91"/>
      <c r="E165" s="91"/>
      <c r="F165" s="91"/>
      <c r="I165" s="91"/>
      <c r="J165" s="91"/>
      <c r="K165" s="91"/>
      <c r="L165" s="91"/>
      <c r="M165" s="91"/>
      <c r="N165" s="91"/>
      <c r="O165" s="91"/>
      <c r="P165" s="91"/>
      <c r="Q165" s="91"/>
      <c r="R165" s="91"/>
      <c r="S165" s="91"/>
      <c r="T165" s="91"/>
      <c r="U165" s="91"/>
      <c r="V165" s="91"/>
      <c r="W165" s="91"/>
      <c r="X165" s="91"/>
      <c r="Y165" s="91"/>
      <c r="Z165" s="91"/>
      <c r="AA165" s="91"/>
      <c r="AB165" s="91"/>
      <c r="AC165" s="91"/>
      <c r="AD165" s="91"/>
      <c r="AE165" s="91"/>
      <c r="AF165" s="91"/>
      <c r="AG165" s="91"/>
      <c r="AH165" s="91"/>
      <c r="AI165" s="91"/>
      <c r="AJ165" s="91"/>
      <c r="AK165" s="91"/>
      <c r="AL165" s="91"/>
      <c r="AM165" s="91"/>
    </row>
    <row r="166" spans="1:39" outlineLevel="1">
      <c r="A166" s="91"/>
      <c r="B166" s="91"/>
      <c r="C166" s="91" t="s">
        <v>296</v>
      </c>
      <c r="D166" s="91"/>
      <c r="E166" s="91"/>
      <c r="F166" s="91"/>
      <c r="I166" s="95">
        <f t="shared" ref="I166:AM166" si="40">H168</f>
        <v>0</v>
      </c>
      <c r="J166" s="95">
        <f t="shared" si="40"/>
        <v>780000</v>
      </c>
      <c r="K166" s="95">
        <f t="shared" si="40"/>
        <v>780000</v>
      </c>
      <c r="L166" s="95">
        <f t="shared" si="40"/>
        <v>780000</v>
      </c>
      <c r="M166" s="95">
        <f t="shared" si="40"/>
        <v>780000</v>
      </c>
      <c r="N166" s="95">
        <f t="shared" si="40"/>
        <v>780000</v>
      </c>
      <c r="O166" s="95">
        <f t="shared" si="40"/>
        <v>780000</v>
      </c>
      <c r="P166" s="95">
        <f t="shared" si="40"/>
        <v>780000</v>
      </c>
      <c r="Q166" s="95">
        <f t="shared" si="40"/>
        <v>780000</v>
      </c>
      <c r="R166" s="95">
        <f t="shared" si="40"/>
        <v>780000</v>
      </c>
      <c r="S166" s="95">
        <f t="shared" si="40"/>
        <v>780000</v>
      </c>
      <c r="T166" s="95">
        <f t="shared" si="40"/>
        <v>780000</v>
      </c>
      <c r="U166" s="95">
        <f t="shared" si="40"/>
        <v>780000</v>
      </c>
      <c r="V166" s="95">
        <f t="shared" si="40"/>
        <v>780000</v>
      </c>
      <c r="W166" s="95">
        <f t="shared" si="40"/>
        <v>780000</v>
      </c>
      <c r="X166" s="95">
        <f t="shared" si="40"/>
        <v>780000</v>
      </c>
      <c r="Y166" s="95">
        <f t="shared" si="40"/>
        <v>780000</v>
      </c>
      <c r="Z166" s="95">
        <f t="shared" si="40"/>
        <v>780000</v>
      </c>
      <c r="AA166" s="95">
        <f t="shared" si="40"/>
        <v>780000</v>
      </c>
      <c r="AB166" s="95">
        <f t="shared" si="40"/>
        <v>780000</v>
      </c>
      <c r="AC166" s="95">
        <f t="shared" si="40"/>
        <v>780000</v>
      </c>
      <c r="AD166" s="95">
        <f t="shared" si="40"/>
        <v>780000</v>
      </c>
      <c r="AE166" s="95">
        <f t="shared" si="40"/>
        <v>780000</v>
      </c>
      <c r="AF166" s="95">
        <f t="shared" si="40"/>
        <v>780000</v>
      </c>
      <c r="AG166" s="95">
        <f t="shared" si="40"/>
        <v>780000</v>
      </c>
      <c r="AH166" s="95">
        <f t="shared" si="40"/>
        <v>780000</v>
      </c>
      <c r="AI166" s="95">
        <f t="shared" si="40"/>
        <v>780000</v>
      </c>
      <c r="AJ166" s="95">
        <f t="shared" si="40"/>
        <v>780000</v>
      </c>
      <c r="AK166" s="95">
        <f t="shared" si="40"/>
        <v>780000</v>
      </c>
      <c r="AL166" s="95">
        <f t="shared" si="40"/>
        <v>780000</v>
      </c>
      <c r="AM166" s="95">
        <f t="shared" si="40"/>
        <v>780000</v>
      </c>
    </row>
    <row r="167" spans="1:39" outlineLevel="1">
      <c r="A167" s="91"/>
      <c r="B167" s="91"/>
      <c r="C167" s="91" t="s">
        <v>297</v>
      </c>
      <c r="D167" s="91"/>
      <c r="E167" s="91"/>
      <c r="F167" s="91"/>
      <c r="I167" s="95">
        <f>(I163*'CAPEX Breakdown'!$E$4)+'Developer Calculations'!I37+I31</f>
        <v>780000</v>
      </c>
      <c r="J167" s="95">
        <f>(J163*'CAPEX Breakdown'!$E$4)+'Developer Calculations'!J37+J31</f>
        <v>0</v>
      </c>
      <c r="K167" s="95">
        <f>(K163*'CAPEX Breakdown'!$E$4)+'Developer Calculations'!K37+K31</f>
        <v>0</v>
      </c>
      <c r="L167" s="95">
        <f>(L163*'CAPEX Breakdown'!$E$4)+'Developer Calculations'!L37+L31</f>
        <v>0</v>
      </c>
      <c r="M167" s="95">
        <f>(M163*'CAPEX Breakdown'!$E$4)+'Developer Calculations'!M37+M31</f>
        <v>0</v>
      </c>
      <c r="N167" s="95">
        <f>(N163*'CAPEX Breakdown'!$E$4)+'Developer Calculations'!N37+N31</f>
        <v>0</v>
      </c>
      <c r="O167" s="95">
        <f>(O163*'CAPEX Breakdown'!$E$4)+'Developer Calculations'!O37+O31</f>
        <v>0</v>
      </c>
      <c r="P167" s="95">
        <f>(P163*'CAPEX Breakdown'!$E$4)+'Developer Calculations'!P37+P31</f>
        <v>0</v>
      </c>
      <c r="Q167" s="95">
        <f>(Q163*'CAPEX Breakdown'!$E$4)+'Developer Calculations'!Q37+Q31</f>
        <v>0</v>
      </c>
      <c r="R167" s="95">
        <f>(R163*'CAPEX Breakdown'!$E$4)+'Developer Calculations'!R37+R31</f>
        <v>0</v>
      </c>
      <c r="S167" s="95">
        <f>(S163*'CAPEX Breakdown'!$E$4)+'Developer Calculations'!S37+S31</f>
        <v>0</v>
      </c>
      <c r="T167" s="95">
        <f>(T163*'CAPEX Breakdown'!$E$4)+'Developer Calculations'!T37+T31</f>
        <v>0</v>
      </c>
      <c r="U167" s="95">
        <f>(U163*'CAPEX Breakdown'!$E$4)+'Developer Calculations'!U37+U31</f>
        <v>0</v>
      </c>
      <c r="V167" s="95">
        <f>(V163*'CAPEX Breakdown'!$E$4)+'Developer Calculations'!V37+V31</f>
        <v>0</v>
      </c>
      <c r="W167" s="95">
        <f>(W163*'CAPEX Breakdown'!$E$4)+'Developer Calculations'!W37+W31</f>
        <v>0</v>
      </c>
      <c r="X167" s="95">
        <f>(X163*'CAPEX Breakdown'!$E$4)+'Developer Calculations'!X37+X31</f>
        <v>0</v>
      </c>
      <c r="Y167" s="95">
        <f>(Y163*'CAPEX Breakdown'!$E$4)+'Developer Calculations'!Y37+Y31</f>
        <v>0</v>
      </c>
      <c r="Z167" s="95">
        <f>(Z163*'CAPEX Breakdown'!$E$4)+'Developer Calculations'!Z37+Z31</f>
        <v>0</v>
      </c>
      <c r="AA167" s="95">
        <f>(AA163*'CAPEX Breakdown'!$E$4)+'Developer Calculations'!AA37+AA31</f>
        <v>0</v>
      </c>
      <c r="AB167" s="95">
        <f>(AB163*'CAPEX Breakdown'!$E$4)+'Developer Calculations'!AB37+AB31</f>
        <v>0</v>
      </c>
      <c r="AC167" s="95">
        <f>(AC163*'CAPEX Breakdown'!$E$4)+'Developer Calculations'!AC37+AC31</f>
        <v>0</v>
      </c>
      <c r="AD167" s="95">
        <f>(AD163*'CAPEX Breakdown'!$E$4)+'Developer Calculations'!AD37+AD31</f>
        <v>0</v>
      </c>
      <c r="AE167" s="95">
        <f>(AE163*'CAPEX Breakdown'!$E$4)+'Developer Calculations'!AE37+AE31</f>
        <v>0</v>
      </c>
      <c r="AF167" s="95">
        <f>(AF163*'CAPEX Breakdown'!$E$4)+'Developer Calculations'!AF37+AF31</f>
        <v>0</v>
      </c>
      <c r="AG167" s="95">
        <f>(AG163*'CAPEX Breakdown'!$E$4)+'Developer Calculations'!AG37+AG31</f>
        <v>0</v>
      </c>
      <c r="AH167" s="95">
        <f>(AH163*'CAPEX Breakdown'!$E$4)+'Developer Calculations'!AH37+AH31</f>
        <v>0</v>
      </c>
      <c r="AI167" s="95">
        <f>(AI163*'CAPEX Breakdown'!$E$4)+'Developer Calculations'!AI37+AI31</f>
        <v>0</v>
      </c>
      <c r="AJ167" s="95">
        <f>(AJ163*'CAPEX Breakdown'!$E$4)+'Developer Calculations'!AJ37+AJ31</f>
        <v>0</v>
      </c>
      <c r="AK167" s="95">
        <f>(AK163*'CAPEX Breakdown'!$E$4)+'Developer Calculations'!AK37+AK31</f>
        <v>0</v>
      </c>
      <c r="AL167" s="95">
        <f>(AL163*'CAPEX Breakdown'!$E$4)+'Developer Calculations'!AL37+AL31</f>
        <v>0</v>
      </c>
      <c r="AM167" s="95">
        <f>(AM163*'CAPEX Breakdown'!$E$4)+'Developer Calculations'!AM37+AM31</f>
        <v>0</v>
      </c>
    </row>
    <row r="168" spans="1:39" outlineLevel="1">
      <c r="A168" s="91"/>
      <c r="B168" s="91"/>
      <c r="C168" s="91" t="s">
        <v>298</v>
      </c>
      <c r="D168" s="91"/>
      <c r="E168" s="91"/>
      <c r="F168" s="91"/>
      <c r="I168" s="95">
        <f t="shared" ref="I168:AM168" si="41">SUM(I166:I167)</f>
        <v>780000</v>
      </c>
      <c r="J168" s="95">
        <f t="shared" si="41"/>
        <v>780000</v>
      </c>
      <c r="K168" s="95">
        <f t="shared" si="41"/>
        <v>780000</v>
      </c>
      <c r="L168" s="95">
        <f t="shared" si="41"/>
        <v>780000</v>
      </c>
      <c r="M168" s="95">
        <f t="shared" si="41"/>
        <v>780000</v>
      </c>
      <c r="N168" s="95">
        <f t="shared" si="41"/>
        <v>780000</v>
      </c>
      <c r="O168" s="95">
        <f t="shared" si="41"/>
        <v>780000</v>
      </c>
      <c r="P168" s="95">
        <f t="shared" si="41"/>
        <v>780000</v>
      </c>
      <c r="Q168" s="95">
        <f t="shared" si="41"/>
        <v>780000</v>
      </c>
      <c r="R168" s="95">
        <f t="shared" si="41"/>
        <v>780000</v>
      </c>
      <c r="S168" s="95">
        <f t="shared" si="41"/>
        <v>780000</v>
      </c>
      <c r="T168" s="95">
        <f t="shared" si="41"/>
        <v>780000</v>
      </c>
      <c r="U168" s="95">
        <f t="shared" si="41"/>
        <v>780000</v>
      </c>
      <c r="V168" s="95">
        <f t="shared" si="41"/>
        <v>780000</v>
      </c>
      <c r="W168" s="95">
        <f t="shared" si="41"/>
        <v>780000</v>
      </c>
      <c r="X168" s="95">
        <f t="shared" si="41"/>
        <v>780000</v>
      </c>
      <c r="Y168" s="95">
        <f t="shared" si="41"/>
        <v>780000</v>
      </c>
      <c r="Z168" s="95">
        <f t="shared" si="41"/>
        <v>780000</v>
      </c>
      <c r="AA168" s="95">
        <f t="shared" si="41"/>
        <v>780000</v>
      </c>
      <c r="AB168" s="95">
        <f t="shared" si="41"/>
        <v>780000</v>
      </c>
      <c r="AC168" s="95">
        <f t="shared" si="41"/>
        <v>780000</v>
      </c>
      <c r="AD168" s="95">
        <f t="shared" si="41"/>
        <v>780000</v>
      </c>
      <c r="AE168" s="95">
        <f t="shared" si="41"/>
        <v>780000</v>
      </c>
      <c r="AF168" s="95">
        <f t="shared" si="41"/>
        <v>780000</v>
      </c>
      <c r="AG168" s="95">
        <f t="shared" si="41"/>
        <v>780000</v>
      </c>
      <c r="AH168" s="95">
        <f t="shared" si="41"/>
        <v>780000</v>
      </c>
      <c r="AI168" s="95">
        <f t="shared" si="41"/>
        <v>780000</v>
      </c>
      <c r="AJ168" s="95">
        <f t="shared" si="41"/>
        <v>780000</v>
      </c>
      <c r="AK168" s="95">
        <f t="shared" si="41"/>
        <v>780000</v>
      </c>
      <c r="AL168" s="95">
        <f t="shared" si="41"/>
        <v>780000</v>
      </c>
      <c r="AM168" s="95">
        <f t="shared" si="41"/>
        <v>780000</v>
      </c>
    </row>
    <row r="169" spans="1:39" outlineLevel="1">
      <c r="A169" s="91"/>
      <c r="B169" s="91"/>
      <c r="C169" s="91"/>
      <c r="D169" s="91"/>
      <c r="E169" s="91"/>
      <c r="F169" s="91"/>
      <c r="I169" s="91"/>
      <c r="J169" s="91"/>
      <c r="K169" s="91"/>
      <c r="L169" s="91"/>
      <c r="M169" s="91"/>
      <c r="N169" s="91"/>
      <c r="O169" s="91"/>
      <c r="P169" s="91"/>
      <c r="Q169" s="91"/>
      <c r="R169" s="91"/>
      <c r="S169" s="91"/>
      <c r="T169" s="91"/>
      <c r="U169" s="91"/>
      <c r="V169" s="91"/>
      <c r="W169" s="91"/>
      <c r="X169" s="91"/>
      <c r="Y169" s="91"/>
      <c r="Z169" s="91"/>
      <c r="AA169" s="91"/>
      <c r="AB169" s="91"/>
      <c r="AC169" s="91"/>
      <c r="AD169" s="91"/>
      <c r="AE169" s="91"/>
      <c r="AF169" s="91"/>
      <c r="AG169" s="91"/>
      <c r="AH169" s="91"/>
      <c r="AI169" s="91"/>
      <c r="AJ169" s="91"/>
      <c r="AK169" s="91"/>
      <c r="AL169" s="91"/>
      <c r="AM169" s="91"/>
    </row>
    <row r="170" spans="1:39" outlineLevel="1">
      <c r="A170" s="91"/>
      <c r="B170" s="91"/>
      <c r="C170" s="91"/>
      <c r="D170" s="91"/>
      <c r="E170" s="91"/>
      <c r="F170" s="91"/>
      <c r="I170" s="91"/>
      <c r="J170" s="91"/>
      <c r="K170" s="91"/>
      <c r="L170" s="91"/>
      <c r="M170" s="91"/>
      <c r="N170" s="91"/>
      <c r="O170" s="91"/>
      <c r="P170" s="91"/>
      <c r="Q170" s="91"/>
      <c r="R170" s="91"/>
      <c r="S170" s="91"/>
      <c r="T170" s="91"/>
      <c r="U170" s="91"/>
      <c r="V170" s="91"/>
      <c r="W170" s="91"/>
      <c r="X170" s="91"/>
      <c r="Y170" s="91"/>
      <c r="Z170" s="91"/>
      <c r="AA170" s="91"/>
      <c r="AB170" s="91"/>
      <c r="AC170" s="91"/>
      <c r="AD170" s="91"/>
      <c r="AE170" s="91"/>
      <c r="AF170" s="91"/>
      <c r="AG170" s="91"/>
      <c r="AH170" s="91"/>
      <c r="AI170" s="91"/>
      <c r="AJ170" s="91"/>
      <c r="AK170" s="91"/>
      <c r="AL170" s="91"/>
      <c r="AM170" s="91"/>
    </row>
    <row r="171" spans="1:39" outlineLevel="1">
      <c r="A171" s="91"/>
      <c r="B171" s="91"/>
      <c r="C171" s="91" t="s">
        <v>299</v>
      </c>
      <c r="D171" s="91"/>
      <c r="E171" s="91"/>
      <c r="F171" s="91"/>
      <c r="I171" s="95">
        <f t="shared" ref="I171:AM171" si="42">H173</f>
        <v>0</v>
      </c>
      <c r="J171" s="95">
        <f t="shared" ca="1" si="42"/>
        <v>0</v>
      </c>
      <c r="K171" s="95">
        <f t="shared" ca="1" si="42"/>
        <v>39000</v>
      </c>
      <c r="L171" s="95">
        <f t="shared" ca="1" si="42"/>
        <v>78000</v>
      </c>
      <c r="M171" s="95">
        <f t="shared" ca="1" si="42"/>
        <v>117000</v>
      </c>
      <c r="N171" s="95">
        <f t="shared" ca="1" si="42"/>
        <v>156000</v>
      </c>
      <c r="O171" s="95">
        <f t="shared" ca="1" si="42"/>
        <v>195000</v>
      </c>
      <c r="P171" s="95">
        <f t="shared" ca="1" si="42"/>
        <v>234000</v>
      </c>
      <c r="Q171" s="95">
        <f t="shared" ca="1" si="42"/>
        <v>273000</v>
      </c>
      <c r="R171" s="95">
        <f t="shared" ca="1" si="42"/>
        <v>312000</v>
      </c>
      <c r="S171" s="95">
        <f t="shared" ca="1" si="42"/>
        <v>351000</v>
      </c>
      <c r="T171" s="95">
        <f t="shared" ca="1" si="42"/>
        <v>390000</v>
      </c>
      <c r="U171" s="95">
        <f t="shared" ca="1" si="42"/>
        <v>429000</v>
      </c>
      <c r="V171" s="95">
        <f t="shared" ca="1" si="42"/>
        <v>468000</v>
      </c>
      <c r="W171" s="95">
        <f t="shared" ca="1" si="42"/>
        <v>507000</v>
      </c>
      <c r="X171" s="95">
        <f t="shared" ca="1" si="42"/>
        <v>546000</v>
      </c>
      <c r="Y171" s="95">
        <f t="shared" ca="1" si="42"/>
        <v>585000</v>
      </c>
      <c r="Z171" s="95">
        <f t="shared" ca="1" si="42"/>
        <v>624000</v>
      </c>
      <c r="AA171" s="95">
        <f t="shared" ca="1" si="42"/>
        <v>663000</v>
      </c>
      <c r="AB171" s="95">
        <f t="shared" ca="1" si="42"/>
        <v>702000</v>
      </c>
      <c r="AC171" s="95">
        <f t="shared" ca="1" si="42"/>
        <v>741000</v>
      </c>
      <c r="AD171" s="95">
        <f t="shared" ca="1" si="42"/>
        <v>780000</v>
      </c>
      <c r="AE171" s="95">
        <f t="shared" ca="1" si="42"/>
        <v>780000</v>
      </c>
      <c r="AF171" s="95">
        <f t="shared" ca="1" si="42"/>
        <v>780000</v>
      </c>
      <c r="AG171" s="95">
        <f t="shared" ca="1" si="42"/>
        <v>780000</v>
      </c>
      <c r="AH171" s="95">
        <f t="shared" ca="1" si="42"/>
        <v>780000</v>
      </c>
      <c r="AI171" s="95">
        <f t="shared" ca="1" si="42"/>
        <v>780000</v>
      </c>
      <c r="AJ171" s="95">
        <f t="shared" ca="1" si="42"/>
        <v>780000</v>
      </c>
      <c r="AK171" s="95">
        <f t="shared" ca="1" si="42"/>
        <v>780000</v>
      </c>
      <c r="AL171" s="95">
        <f t="shared" ca="1" si="42"/>
        <v>780000</v>
      </c>
      <c r="AM171" s="95">
        <f t="shared" ca="1" si="42"/>
        <v>780000</v>
      </c>
    </row>
    <row r="172" spans="1:39" outlineLevel="1">
      <c r="A172" s="91"/>
      <c r="B172" s="91"/>
      <c r="C172" s="91" t="s">
        <v>300</v>
      </c>
      <c r="D172" s="91"/>
      <c r="E172" s="91"/>
      <c r="F172" s="91"/>
      <c r="I172" s="95">
        <f ca="1">MAX(0,H172+(H167/'Fixed Inputs'!$F$90)-IF(I2&gt;'Fixed Inputs'!$F$90,OFFSET(H167,0,-'Fixed Inputs'!$F$90)/'Fixed Inputs'!$F$90,0))</f>
        <v>0</v>
      </c>
      <c r="J172" s="95">
        <f ca="1">MAX(0,I172+(I167/'Fixed Inputs'!$F$90)-IF(J2&gt;'Fixed Inputs'!$F$90,OFFSET(I167,0,-'Fixed Inputs'!$F$90)/'Fixed Inputs'!$F$90,0))</f>
        <v>39000</v>
      </c>
      <c r="K172" s="95">
        <f ca="1">MAX(0,J172+(J167/'Fixed Inputs'!$F$90)-IF(K2&gt;'Fixed Inputs'!$F$90,OFFSET(J167,0,-'Fixed Inputs'!$F$90)/'Fixed Inputs'!$F$90,0))</f>
        <v>39000</v>
      </c>
      <c r="L172" s="95">
        <f ca="1">MAX(0,K172+(K167/'Fixed Inputs'!$F$90)-IF(L2&gt;'Fixed Inputs'!$F$90,OFFSET(K167,0,-'Fixed Inputs'!$F$90)/'Fixed Inputs'!$F$90,0))</f>
        <v>39000</v>
      </c>
      <c r="M172" s="95">
        <f ca="1">MAX(0,L172+(L167/'Fixed Inputs'!$F$90)-IF(M2&gt;'Fixed Inputs'!$F$90,OFFSET(L167,0,-'Fixed Inputs'!$F$90)/'Fixed Inputs'!$F$90,0))</f>
        <v>39000</v>
      </c>
      <c r="N172" s="95">
        <f ca="1">MAX(0,M172+(M167/'Fixed Inputs'!$F$90)-IF(N2&gt;'Fixed Inputs'!$F$90,OFFSET(M167,0,-'Fixed Inputs'!$F$90)/'Fixed Inputs'!$F$90,0))</f>
        <v>39000</v>
      </c>
      <c r="O172" s="95">
        <f ca="1">MAX(0,N172+(N167/'Fixed Inputs'!$F$90)-IF(O2&gt;'Fixed Inputs'!$F$90,OFFSET(N167,0,-'Fixed Inputs'!$F$90)/'Fixed Inputs'!$F$90,0))</f>
        <v>39000</v>
      </c>
      <c r="P172" s="95">
        <f ca="1">MAX(0,O172+(O167/'Fixed Inputs'!$F$90)-IF(P2&gt;'Fixed Inputs'!$F$90,OFFSET(O167,0,-'Fixed Inputs'!$F$90)/'Fixed Inputs'!$F$90,0))</f>
        <v>39000</v>
      </c>
      <c r="Q172" s="95">
        <f ca="1">MAX(0,P172+(P167/'Fixed Inputs'!$F$90)-IF(Q2&gt;'Fixed Inputs'!$F$90,OFFSET(P167,0,-'Fixed Inputs'!$F$90)/'Fixed Inputs'!$F$90,0))</f>
        <v>39000</v>
      </c>
      <c r="R172" s="95">
        <f ca="1">MAX(0,Q172+(Q167/'Fixed Inputs'!$F$90)-IF(R2&gt;'Fixed Inputs'!$F$90,OFFSET(Q167,0,-'Fixed Inputs'!$F$90)/'Fixed Inputs'!$F$90,0))</f>
        <v>39000</v>
      </c>
      <c r="S172" s="95">
        <f ca="1">MAX(0,R172+(R167/'Fixed Inputs'!$F$90)-IF(S2&gt;'Fixed Inputs'!$F$90,OFFSET(R167,0,-'Fixed Inputs'!$F$90)/'Fixed Inputs'!$F$90,0))</f>
        <v>39000</v>
      </c>
      <c r="T172" s="95">
        <f ca="1">MAX(0,S172+(S167/'Fixed Inputs'!$F$90)-IF(T2&gt;'Fixed Inputs'!$F$90,OFFSET(S167,0,-'Fixed Inputs'!$F$90)/'Fixed Inputs'!$F$90,0))</f>
        <v>39000</v>
      </c>
      <c r="U172" s="95">
        <f ca="1">MAX(0,T172+(T167/'Fixed Inputs'!$F$90)-IF(U2&gt;'Fixed Inputs'!$F$90,OFFSET(T167,0,-'Fixed Inputs'!$F$90)/'Fixed Inputs'!$F$90,0))</f>
        <v>39000</v>
      </c>
      <c r="V172" s="95">
        <f ca="1">MAX(0,U172+(U167/'Fixed Inputs'!$F$90)-IF(V2&gt;'Fixed Inputs'!$F$90,OFFSET(U167,0,-'Fixed Inputs'!$F$90)/'Fixed Inputs'!$F$90,0))</f>
        <v>39000</v>
      </c>
      <c r="W172" s="95">
        <f ca="1">MAX(0,V172+(V167/'Fixed Inputs'!$F$90)-IF(W2&gt;'Fixed Inputs'!$F$90,OFFSET(V167,0,-'Fixed Inputs'!$F$90)/'Fixed Inputs'!$F$90,0))</f>
        <v>39000</v>
      </c>
      <c r="X172" s="95">
        <f ca="1">MAX(0,W172+(W167/'Fixed Inputs'!$F$90)-IF(X2&gt;'Fixed Inputs'!$F$90,OFFSET(W167,0,-'Fixed Inputs'!$F$90)/'Fixed Inputs'!$F$90,0))</f>
        <v>39000</v>
      </c>
      <c r="Y172" s="95">
        <f ca="1">MAX(0,X172+(X167/'Fixed Inputs'!$F$90)-IF(Y2&gt;'Fixed Inputs'!$F$90,OFFSET(X167,0,-'Fixed Inputs'!$F$90)/'Fixed Inputs'!$F$90,0))</f>
        <v>39000</v>
      </c>
      <c r="Z172" s="95">
        <f ca="1">MAX(0,Y172+(Y167/'Fixed Inputs'!$F$90)-IF(Z2&gt;'Fixed Inputs'!$F$90,OFFSET(Y167,0,-'Fixed Inputs'!$F$90)/'Fixed Inputs'!$F$90,0))</f>
        <v>39000</v>
      </c>
      <c r="AA172" s="95">
        <f ca="1">MAX(0,Z172+(Z167/'Fixed Inputs'!$F$90)-IF(AA2&gt;'Fixed Inputs'!$F$90,OFFSET(Z167,0,-'Fixed Inputs'!$F$90)/'Fixed Inputs'!$F$90,0))</f>
        <v>39000</v>
      </c>
      <c r="AB172" s="95">
        <f ca="1">MAX(0,AA172+(AA167/'Fixed Inputs'!$F$90)-IF(AB2&gt;'Fixed Inputs'!$F$90,OFFSET(AA167,0,-'Fixed Inputs'!$F$90)/'Fixed Inputs'!$F$90,0))</f>
        <v>39000</v>
      </c>
      <c r="AC172" s="95">
        <f ca="1">MAX(0,AB172+(AB167/'Fixed Inputs'!$F$90)-IF(AC2&gt;'Fixed Inputs'!$F$90,OFFSET(AB167,0,-'Fixed Inputs'!$F$90)/'Fixed Inputs'!$F$90,0))</f>
        <v>39000</v>
      </c>
      <c r="AD172" s="95">
        <f ca="1">MAX(0,AC172+(AC167/'Fixed Inputs'!$F$90)-IF(AD2&gt;'Fixed Inputs'!$F$90,OFFSET(AC167,0,-'Fixed Inputs'!$F$90)/'Fixed Inputs'!$F$90,0))</f>
        <v>0</v>
      </c>
      <c r="AE172" s="95">
        <f ca="1">MAX(0,AD172+(AD167/'Fixed Inputs'!$F$90)-IF(AE2&gt;'Fixed Inputs'!$F$90,OFFSET(AD167,0,-'Fixed Inputs'!$F$90)/'Fixed Inputs'!$F$90,0))</f>
        <v>0</v>
      </c>
      <c r="AF172" s="95">
        <f ca="1">MAX(0,AE172+(AE167/'Fixed Inputs'!$F$90)-IF(AF2&gt;'Fixed Inputs'!$F$90,OFFSET(AE167,0,-'Fixed Inputs'!$F$90)/'Fixed Inputs'!$F$90,0))</f>
        <v>0</v>
      </c>
      <c r="AG172" s="95">
        <f ca="1">MAX(0,AF172+(AF167/'Fixed Inputs'!$F$90)-IF(AG2&gt;'Fixed Inputs'!$F$90,OFFSET(AF167,0,-'Fixed Inputs'!$F$90)/'Fixed Inputs'!$F$90,0))</f>
        <v>0</v>
      </c>
      <c r="AH172" s="95">
        <f ca="1">MAX(0,AG172+(AG167/'Fixed Inputs'!$F$90)-IF(AH2&gt;'Fixed Inputs'!$F$90,OFFSET(AG167,0,-'Fixed Inputs'!$F$90)/'Fixed Inputs'!$F$90,0))</f>
        <v>0</v>
      </c>
      <c r="AI172" s="95">
        <f ca="1">MAX(0,AH172+(AH167/'Fixed Inputs'!$F$90)-IF(AI2&gt;'Fixed Inputs'!$F$90,OFFSET(AH167,0,-'Fixed Inputs'!$F$90)/'Fixed Inputs'!$F$90,0))</f>
        <v>0</v>
      </c>
      <c r="AJ172" s="95">
        <f ca="1">MAX(0,AI172+(AI167/'Fixed Inputs'!$F$90)-IF(AJ2&gt;'Fixed Inputs'!$F$90,OFFSET(AI167,0,-'Fixed Inputs'!$F$90)/'Fixed Inputs'!$F$90,0))</f>
        <v>0</v>
      </c>
      <c r="AK172" s="95">
        <f ca="1">MAX(0,AJ172+(AJ167/'Fixed Inputs'!$F$90)-IF(AK2&gt;'Fixed Inputs'!$F$90,OFFSET(AJ167,0,-'Fixed Inputs'!$F$90)/'Fixed Inputs'!$F$90,0))</f>
        <v>0</v>
      </c>
      <c r="AL172" s="95">
        <f ca="1">MAX(0,AK172+(AK167/'Fixed Inputs'!$F$90)-IF(AL2&gt;'Fixed Inputs'!$F$90,OFFSET(AK167,0,-'Fixed Inputs'!$F$90)/'Fixed Inputs'!$F$90,0))</f>
        <v>0</v>
      </c>
      <c r="AM172" s="95">
        <f ca="1">MAX(0,AL172+(AL167/'Fixed Inputs'!$F$90)-IF(AM2&gt;'Fixed Inputs'!$F$90,OFFSET(AL167,0,-'Fixed Inputs'!$F$90)/'Fixed Inputs'!$F$90,0))</f>
        <v>0</v>
      </c>
    </row>
    <row r="173" spans="1:39" outlineLevel="1">
      <c r="A173" s="91"/>
      <c r="B173" s="91"/>
      <c r="C173" s="91" t="s">
        <v>301</v>
      </c>
      <c r="D173" s="91"/>
      <c r="E173" s="91"/>
      <c r="F173" s="91"/>
      <c r="I173" s="95">
        <f t="shared" ref="I173:AM173" ca="1" si="43">SUM(I171:I172)</f>
        <v>0</v>
      </c>
      <c r="J173" s="95">
        <f t="shared" ca="1" si="43"/>
        <v>39000</v>
      </c>
      <c r="K173" s="95">
        <f t="shared" ca="1" si="43"/>
        <v>78000</v>
      </c>
      <c r="L173" s="95">
        <f t="shared" ca="1" si="43"/>
        <v>117000</v>
      </c>
      <c r="M173" s="95">
        <f t="shared" ca="1" si="43"/>
        <v>156000</v>
      </c>
      <c r="N173" s="95">
        <f t="shared" ca="1" si="43"/>
        <v>195000</v>
      </c>
      <c r="O173" s="95">
        <f t="shared" ca="1" si="43"/>
        <v>234000</v>
      </c>
      <c r="P173" s="95">
        <f t="shared" ca="1" si="43"/>
        <v>273000</v>
      </c>
      <c r="Q173" s="95">
        <f t="shared" ca="1" si="43"/>
        <v>312000</v>
      </c>
      <c r="R173" s="95">
        <f t="shared" ca="1" si="43"/>
        <v>351000</v>
      </c>
      <c r="S173" s="95">
        <f t="shared" ca="1" si="43"/>
        <v>390000</v>
      </c>
      <c r="T173" s="95">
        <f t="shared" ca="1" si="43"/>
        <v>429000</v>
      </c>
      <c r="U173" s="95">
        <f t="shared" ca="1" si="43"/>
        <v>468000</v>
      </c>
      <c r="V173" s="95">
        <f t="shared" ca="1" si="43"/>
        <v>507000</v>
      </c>
      <c r="W173" s="95">
        <f t="shared" ca="1" si="43"/>
        <v>546000</v>
      </c>
      <c r="X173" s="95">
        <f t="shared" ca="1" si="43"/>
        <v>585000</v>
      </c>
      <c r="Y173" s="95">
        <f t="shared" ca="1" si="43"/>
        <v>624000</v>
      </c>
      <c r="Z173" s="95">
        <f t="shared" ca="1" si="43"/>
        <v>663000</v>
      </c>
      <c r="AA173" s="95">
        <f t="shared" ca="1" si="43"/>
        <v>702000</v>
      </c>
      <c r="AB173" s="95">
        <f t="shared" ca="1" si="43"/>
        <v>741000</v>
      </c>
      <c r="AC173" s="95">
        <f t="shared" ca="1" si="43"/>
        <v>780000</v>
      </c>
      <c r="AD173" s="95">
        <f t="shared" ca="1" si="43"/>
        <v>780000</v>
      </c>
      <c r="AE173" s="95">
        <f t="shared" ca="1" si="43"/>
        <v>780000</v>
      </c>
      <c r="AF173" s="95">
        <f t="shared" ca="1" si="43"/>
        <v>780000</v>
      </c>
      <c r="AG173" s="95">
        <f t="shared" ca="1" si="43"/>
        <v>780000</v>
      </c>
      <c r="AH173" s="95">
        <f t="shared" ca="1" si="43"/>
        <v>780000</v>
      </c>
      <c r="AI173" s="95">
        <f t="shared" ca="1" si="43"/>
        <v>780000</v>
      </c>
      <c r="AJ173" s="95">
        <f t="shared" ca="1" si="43"/>
        <v>780000</v>
      </c>
      <c r="AK173" s="95">
        <f t="shared" ca="1" si="43"/>
        <v>780000</v>
      </c>
      <c r="AL173" s="95">
        <f t="shared" ca="1" si="43"/>
        <v>780000</v>
      </c>
      <c r="AM173" s="95">
        <f t="shared" ca="1" si="43"/>
        <v>780000</v>
      </c>
    </row>
    <row r="174" spans="1:39" outlineLevel="1">
      <c r="A174" s="91"/>
      <c r="B174" s="91"/>
      <c r="C174" s="91"/>
      <c r="D174" s="91"/>
      <c r="E174" s="91"/>
      <c r="F174" s="91"/>
      <c r="I174" s="91"/>
      <c r="J174" s="91"/>
      <c r="K174" s="91"/>
      <c r="L174" s="91"/>
      <c r="M174" s="91"/>
      <c r="N174" s="91"/>
      <c r="O174" s="91"/>
      <c r="P174" s="91"/>
      <c r="Q174" s="91"/>
      <c r="R174" s="91"/>
      <c r="S174" s="91"/>
      <c r="T174" s="91"/>
      <c r="U174" s="91"/>
      <c r="V174" s="91"/>
      <c r="W174" s="91"/>
      <c r="X174" s="91"/>
      <c r="Y174" s="91"/>
      <c r="Z174" s="91"/>
      <c r="AA174" s="91"/>
      <c r="AB174" s="91"/>
      <c r="AC174" s="91"/>
      <c r="AD174" s="91"/>
      <c r="AE174" s="91"/>
      <c r="AF174" s="91"/>
      <c r="AG174" s="91"/>
      <c r="AH174" s="91"/>
      <c r="AI174" s="91"/>
      <c r="AJ174" s="91"/>
      <c r="AK174" s="91"/>
      <c r="AL174" s="91"/>
      <c r="AM174" s="91"/>
    </row>
    <row r="175" spans="1:39" outlineLevel="1">
      <c r="A175" s="91"/>
      <c r="B175" s="91"/>
      <c r="C175" s="91" t="s">
        <v>302</v>
      </c>
      <c r="D175" s="91"/>
      <c r="E175" s="91"/>
      <c r="F175" s="91"/>
      <c r="I175" s="98">
        <f t="shared" ref="I175:AM175" si="44">I166-I171</f>
        <v>0</v>
      </c>
      <c r="J175" s="98">
        <f t="shared" ca="1" si="44"/>
        <v>780000</v>
      </c>
      <c r="K175" s="98">
        <f t="shared" ca="1" si="44"/>
        <v>741000</v>
      </c>
      <c r="L175" s="98">
        <f t="shared" ca="1" si="44"/>
        <v>702000</v>
      </c>
      <c r="M175" s="98">
        <f t="shared" ca="1" si="44"/>
        <v>663000</v>
      </c>
      <c r="N175" s="98">
        <f t="shared" ca="1" si="44"/>
        <v>624000</v>
      </c>
      <c r="O175" s="98">
        <f t="shared" ca="1" si="44"/>
        <v>585000</v>
      </c>
      <c r="P175" s="98">
        <f t="shared" ca="1" si="44"/>
        <v>546000</v>
      </c>
      <c r="Q175" s="98">
        <f t="shared" ca="1" si="44"/>
        <v>507000</v>
      </c>
      <c r="R175" s="98">
        <f t="shared" ca="1" si="44"/>
        <v>468000</v>
      </c>
      <c r="S175" s="98">
        <f t="shared" ca="1" si="44"/>
        <v>429000</v>
      </c>
      <c r="T175" s="98">
        <f t="shared" ca="1" si="44"/>
        <v>390000</v>
      </c>
      <c r="U175" s="98">
        <f t="shared" ca="1" si="44"/>
        <v>351000</v>
      </c>
      <c r="V175" s="98">
        <f t="shared" ca="1" si="44"/>
        <v>312000</v>
      </c>
      <c r="W175" s="98">
        <f t="shared" ca="1" si="44"/>
        <v>273000</v>
      </c>
      <c r="X175" s="98">
        <f t="shared" ca="1" si="44"/>
        <v>234000</v>
      </c>
      <c r="Y175" s="98">
        <f t="shared" ca="1" si="44"/>
        <v>195000</v>
      </c>
      <c r="Z175" s="98">
        <f t="shared" ca="1" si="44"/>
        <v>156000</v>
      </c>
      <c r="AA175" s="98">
        <f t="shared" ca="1" si="44"/>
        <v>117000</v>
      </c>
      <c r="AB175" s="98">
        <f t="shared" ca="1" si="44"/>
        <v>78000</v>
      </c>
      <c r="AC175" s="98">
        <f t="shared" ca="1" si="44"/>
        <v>39000</v>
      </c>
      <c r="AD175" s="98">
        <f t="shared" ca="1" si="44"/>
        <v>0</v>
      </c>
      <c r="AE175" s="98">
        <f t="shared" ca="1" si="44"/>
        <v>0</v>
      </c>
      <c r="AF175" s="98">
        <f t="shared" ca="1" si="44"/>
        <v>0</v>
      </c>
      <c r="AG175" s="98">
        <f t="shared" ca="1" si="44"/>
        <v>0</v>
      </c>
      <c r="AH175" s="98">
        <f t="shared" ca="1" si="44"/>
        <v>0</v>
      </c>
      <c r="AI175" s="98">
        <f t="shared" ca="1" si="44"/>
        <v>0</v>
      </c>
      <c r="AJ175" s="98">
        <f t="shared" ca="1" si="44"/>
        <v>0</v>
      </c>
      <c r="AK175" s="98">
        <f t="shared" ca="1" si="44"/>
        <v>0</v>
      </c>
      <c r="AL175" s="98">
        <f t="shared" ca="1" si="44"/>
        <v>0</v>
      </c>
      <c r="AM175" s="98">
        <f t="shared" ca="1" si="44"/>
        <v>0</v>
      </c>
    </row>
    <row r="176" spans="1:39" outlineLevel="1">
      <c r="A176" s="91"/>
      <c r="B176" s="91"/>
      <c r="C176" s="91" t="s">
        <v>303</v>
      </c>
      <c r="D176" s="91"/>
      <c r="E176" s="91"/>
      <c r="F176" s="91"/>
      <c r="I176" s="98">
        <f t="shared" ref="I176:AM176" ca="1" si="45">I168-I173</f>
        <v>780000</v>
      </c>
      <c r="J176" s="98">
        <f t="shared" ca="1" si="45"/>
        <v>741000</v>
      </c>
      <c r="K176" s="98">
        <f t="shared" ca="1" si="45"/>
        <v>702000</v>
      </c>
      <c r="L176" s="98">
        <f t="shared" ca="1" si="45"/>
        <v>663000</v>
      </c>
      <c r="M176" s="98">
        <f t="shared" ca="1" si="45"/>
        <v>624000</v>
      </c>
      <c r="N176" s="98">
        <f t="shared" ca="1" si="45"/>
        <v>585000</v>
      </c>
      <c r="O176" s="98">
        <f t="shared" ca="1" si="45"/>
        <v>546000</v>
      </c>
      <c r="P176" s="98">
        <f t="shared" ca="1" si="45"/>
        <v>507000</v>
      </c>
      <c r="Q176" s="98">
        <f t="shared" ca="1" si="45"/>
        <v>468000</v>
      </c>
      <c r="R176" s="98">
        <f t="shared" ca="1" si="45"/>
        <v>429000</v>
      </c>
      <c r="S176" s="98">
        <f t="shared" ca="1" si="45"/>
        <v>390000</v>
      </c>
      <c r="T176" s="98">
        <f t="shared" ca="1" si="45"/>
        <v>351000</v>
      </c>
      <c r="U176" s="98">
        <f t="shared" ca="1" si="45"/>
        <v>312000</v>
      </c>
      <c r="V176" s="98">
        <f t="shared" ca="1" si="45"/>
        <v>273000</v>
      </c>
      <c r="W176" s="98">
        <f t="shared" ca="1" si="45"/>
        <v>234000</v>
      </c>
      <c r="X176" s="98">
        <f t="shared" ca="1" si="45"/>
        <v>195000</v>
      </c>
      <c r="Y176" s="98">
        <f t="shared" ca="1" si="45"/>
        <v>156000</v>
      </c>
      <c r="Z176" s="98">
        <f t="shared" ca="1" si="45"/>
        <v>117000</v>
      </c>
      <c r="AA176" s="98">
        <f t="shared" ca="1" si="45"/>
        <v>78000</v>
      </c>
      <c r="AB176" s="98">
        <f t="shared" ca="1" si="45"/>
        <v>39000</v>
      </c>
      <c r="AC176" s="98">
        <f t="shared" ca="1" si="45"/>
        <v>0</v>
      </c>
      <c r="AD176" s="98">
        <f t="shared" ca="1" si="45"/>
        <v>0</v>
      </c>
      <c r="AE176" s="98">
        <f t="shared" ca="1" si="45"/>
        <v>0</v>
      </c>
      <c r="AF176" s="98">
        <f t="shared" ca="1" si="45"/>
        <v>0</v>
      </c>
      <c r="AG176" s="98">
        <f t="shared" ca="1" si="45"/>
        <v>0</v>
      </c>
      <c r="AH176" s="98">
        <f t="shared" ca="1" si="45"/>
        <v>0</v>
      </c>
      <c r="AI176" s="98">
        <f t="shared" ca="1" si="45"/>
        <v>0</v>
      </c>
      <c r="AJ176" s="98">
        <f t="shared" ca="1" si="45"/>
        <v>0</v>
      </c>
      <c r="AK176" s="98">
        <f t="shared" ca="1" si="45"/>
        <v>0</v>
      </c>
      <c r="AL176" s="98">
        <f t="shared" ca="1" si="45"/>
        <v>0</v>
      </c>
      <c r="AM176" s="98">
        <f t="shared" ca="1" si="45"/>
        <v>0</v>
      </c>
    </row>
    <row r="177" spans="3:39" outlineLevel="1">
      <c r="C177" s="91"/>
      <c r="D177" s="91"/>
      <c r="E177" s="91"/>
      <c r="F177" s="91"/>
      <c r="I177" s="91"/>
      <c r="J177" s="91"/>
      <c r="K177" s="91"/>
      <c r="L177" s="91"/>
      <c r="M177" s="91"/>
      <c r="N177" s="91"/>
      <c r="O177" s="91"/>
      <c r="P177" s="91"/>
      <c r="Q177" s="91"/>
      <c r="R177" s="91"/>
      <c r="S177" s="91"/>
      <c r="T177" s="91"/>
      <c r="U177" s="91"/>
      <c r="V177" s="91"/>
      <c r="W177" s="91"/>
      <c r="X177" s="91"/>
      <c r="Y177" s="91"/>
      <c r="Z177" s="91"/>
      <c r="AA177" s="91"/>
      <c r="AB177" s="91"/>
      <c r="AC177" s="91"/>
      <c r="AD177" s="91"/>
      <c r="AE177" s="91"/>
      <c r="AF177" s="91"/>
      <c r="AG177" s="91"/>
      <c r="AH177" s="91"/>
      <c r="AI177" s="91"/>
      <c r="AJ177" s="91"/>
      <c r="AK177" s="91"/>
      <c r="AL177" s="91"/>
      <c r="AM177" s="91"/>
    </row>
    <row r="178" spans="3:39" outlineLevel="1">
      <c r="C178" s="121" t="s">
        <v>304</v>
      </c>
      <c r="D178" s="121"/>
      <c r="E178" s="121"/>
      <c r="F178" s="121"/>
      <c r="G178" s="10"/>
      <c r="H178" s="10"/>
      <c r="I178" s="127">
        <f t="shared" ref="I178:AM178" ca="1" si="46">-I172</f>
        <v>0</v>
      </c>
      <c r="J178" s="127">
        <f t="shared" ca="1" si="46"/>
        <v>-39000</v>
      </c>
      <c r="K178" s="127">
        <f t="shared" ca="1" si="46"/>
        <v>-39000</v>
      </c>
      <c r="L178" s="127">
        <f t="shared" ca="1" si="46"/>
        <v>-39000</v>
      </c>
      <c r="M178" s="127">
        <f t="shared" ca="1" si="46"/>
        <v>-39000</v>
      </c>
      <c r="N178" s="127">
        <f t="shared" ca="1" si="46"/>
        <v>-39000</v>
      </c>
      <c r="O178" s="127">
        <f t="shared" ca="1" si="46"/>
        <v>-39000</v>
      </c>
      <c r="P178" s="127">
        <f t="shared" ca="1" si="46"/>
        <v>-39000</v>
      </c>
      <c r="Q178" s="127">
        <f t="shared" ca="1" si="46"/>
        <v>-39000</v>
      </c>
      <c r="R178" s="127">
        <f t="shared" ca="1" si="46"/>
        <v>-39000</v>
      </c>
      <c r="S178" s="127">
        <f t="shared" ca="1" si="46"/>
        <v>-39000</v>
      </c>
      <c r="T178" s="127">
        <f t="shared" ca="1" si="46"/>
        <v>-39000</v>
      </c>
      <c r="U178" s="127">
        <f t="shared" ca="1" si="46"/>
        <v>-39000</v>
      </c>
      <c r="V178" s="127">
        <f t="shared" ca="1" si="46"/>
        <v>-39000</v>
      </c>
      <c r="W178" s="127">
        <f t="shared" ca="1" si="46"/>
        <v>-39000</v>
      </c>
      <c r="X178" s="127">
        <f t="shared" ca="1" si="46"/>
        <v>-39000</v>
      </c>
      <c r="Y178" s="127">
        <f t="shared" ca="1" si="46"/>
        <v>-39000</v>
      </c>
      <c r="Z178" s="127">
        <f t="shared" ca="1" si="46"/>
        <v>-39000</v>
      </c>
      <c r="AA178" s="127">
        <f t="shared" ca="1" si="46"/>
        <v>-39000</v>
      </c>
      <c r="AB178" s="127">
        <f t="shared" ca="1" si="46"/>
        <v>-39000</v>
      </c>
      <c r="AC178" s="127">
        <f t="shared" ca="1" si="46"/>
        <v>-39000</v>
      </c>
      <c r="AD178" s="127">
        <f t="shared" ca="1" si="46"/>
        <v>0</v>
      </c>
      <c r="AE178" s="127">
        <f t="shared" ca="1" si="46"/>
        <v>0</v>
      </c>
      <c r="AF178" s="127">
        <f t="shared" ca="1" si="46"/>
        <v>0</v>
      </c>
      <c r="AG178" s="127">
        <f t="shared" ca="1" si="46"/>
        <v>0</v>
      </c>
      <c r="AH178" s="127">
        <f t="shared" ca="1" si="46"/>
        <v>0</v>
      </c>
      <c r="AI178" s="127">
        <f t="shared" ca="1" si="46"/>
        <v>0</v>
      </c>
      <c r="AJ178" s="127">
        <f t="shared" ca="1" si="46"/>
        <v>0</v>
      </c>
      <c r="AK178" s="127">
        <f t="shared" ca="1" si="46"/>
        <v>0</v>
      </c>
      <c r="AL178" s="127">
        <f t="shared" ca="1" si="46"/>
        <v>0</v>
      </c>
      <c r="AM178" s="127">
        <f t="shared" ca="1" si="46"/>
        <v>0</v>
      </c>
    </row>
    <row r="179" spans="3:39" outlineLevel="1">
      <c r="C179" s="91"/>
      <c r="D179" s="91"/>
      <c r="E179" s="91"/>
      <c r="F179" s="91"/>
      <c r="I179" s="91"/>
      <c r="J179" s="91"/>
      <c r="K179" s="91"/>
      <c r="L179" s="91"/>
      <c r="M179" s="91"/>
      <c r="N179" s="91"/>
      <c r="O179" s="91"/>
      <c r="P179" s="91"/>
      <c r="Q179" s="91"/>
      <c r="R179" s="91"/>
      <c r="S179" s="91"/>
      <c r="T179" s="91"/>
      <c r="U179" s="91"/>
      <c r="V179" s="91"/>
      <c r="W179" s="91"/>
      <c r="X179" s="91"/>
      <c r="Y179" s="91"/>
      <c r="Z179" s="91"/>
      <c r="AA179" s="91"/>
      <c r="AB179" s="91"/>
      <c r="AC179" s="91"/>
      <c r="AD179" s="91"/>
      <c r="AE179" s="91"/>
      <c r="AF179" s="91"/>
      <c r="AG179" s="91"/>
      <c r="AH179" s="91"/>
      <c r="AI179" s="91"/>
      <c r="AJ179" s="91"/>
      <c r="AK179" s="91"/>
      <c r="AL179" s="91"/>
      <c r="AM179" s="91"/>
    </row>
    <row r="180" spans="3:39" outlineLevel="1">
      <c r="C180" s="2" t="s">
        <v>169</v>
      </c>
      <c r="D180" s="91"/>
      <c r="E180" s="91"/>
      <c r="F180" s="91"/>
      <c r="I180" s="91"/>
      <c r="J180" s="91"/>
      <c r="K180" s="91"/>
      <c r="L180" s="91"/>
      <c r="M180" s="91"/>
      <c r="N180" s="91"/>
      <c r="O180" s="91"/>
      <c r="P180" s="91"/>
      <c r="Q180" s="91"/>
      <c r="R180" s="91"/>
      <c r="S180" s="91"/>
      <c r="T180" s="91"/>
      <c r="U180" s="91"/>
      <c r="V180" s="91"/>
      <c r="W180" s="91"/>
      <c r="X180" s="91"/>
      <c r="Y180" s="91"/>
      <c r="Z180" s="91"/>
      <c r="AA180" s="91"/>
      <c r="AB180" s="91"/>
      <c r="AC180" s="91"/>
      <c r="AD180" s="91"/>
      <c r="AE180" s="91"/>
      <c r="AF180" s="91"/>
      <c r="AG180" s="91"/>
      <c r="AH180" s="91"/>
      <c r="AI180" s="91"/>
      <c r="AJ180" s="91"/>
      <c r="AK180" s="91"/>
      <c r="AL180" s="91"/>
      <c r="AM180" s="91"/>
    </row>
    <row r="181" spans="3:39" outlineLevel="1">
      <c r="C181" s="91" t="s">
        <v>296</v>
      </c>
      <c r="D181" s="91"/>
      <c r="E181" s="91"/>
      <c r="F181" s="91"/>
      <c r="I181" s="95">
        <f t="shared" ref="I181:AM181" si="47">H183</f>
        <v>0</v>
      </c>
      <c r="J181" s="95">
        <f t="shared" si="47"/>
        <v>650000</v>
      </c>
      <c r="K181" s="95">
        <f t="shared" si="47"/>
        <v>650000</v>
      </c>
      <c r="L181" s="95">
        <f t="shared" si="47"/>
        <v>650000</v>
      </c>
      <c r="M181" s="95">
        <f t="shared" si="47"/>
        <v>650000</v>
      </c>
      <c r="N181" s="95">
        <f t="shared" si="47"/>
        <v>650000</v>
      </c>
      <c r="O181" s="95">
        <f t="shared" si="47"/>
        <v>650000</v>
      </c>
      <c r="P181" s="95">
        <f t="shared" si="47"/>
        <v>650000</v>
      </c>
      <c r="Q181" s="95">
        <f>P183</f>
        <v>650000</v>
      </c>
      <c r="R181" s="95">
        <f t="shared" si="47"/>
        <v>650000</v>
      </c>
      <c r="S181" s="95">
        <f t="shared" si="47"/>
        <v>650000</v>
      </c>
      <c r="T181" s="95">
        <f>S183</f>
        <v>650000</v>
      </c>
      <c r="U181" s="95">
        <f t="shared" si="47"/>
        <v>820000</v>
      </c>
      <c r="V181" s="95">
        <f t="shared" si="47"/>
        <v>820000</v>
      </c>
      <c r="W181" s="95">
        <f t="shared" si="47"/>
        <v>820000</v>
      </c>
      <c r="X181" s="95">
        <f t="shared" si="47"/>
        <v>820000</v>
      </c>
      <c r="Y181" s="95">
        <f t="shared" si="47"/>
        <v>820000</v>
      </c>
      <c r="Z181" s="95">
        <f t="shared" si="47"/>
        <v>820000</v>
      </c>
      <c r="AA181" s="95">
        <f t="shared" si="47"/>
        <v>820000</v>
      </c>
      <c r="AB181" s="95">
        <f t="shared" si="47"/>
        <v>820000</v>
      </c>
      <c r="AC181" s="95">
        <f t="shared" si="47"/>
        <v>820000</v>
      </c>
      <c r="AD181" s="95">
        <f t="shared" si="47"/>
        <v>820000</v>
      </c>
      <c r="AE181" s="95">
        <f t="shared" si="47"/>
        <v>820000</v>
      </c>
      <c r="AF181" s="95">
        <f t="shared" si="47"/>
        <v>820000</v>
      </c>
      <c r="AG181" s="95">
        <f t="shared" si="47"/>
        <v>820000</v>
      </c>
      <c r="AH181" s="95">
        <f t="shared" si="47"/>
        <v>820000</v>
      </c>
      <c r="AI181" s="95">
        <f t="shared" si="47"/>
        <v>820000</v>
      </c>
      <c r="AJ181" s="95">
        <f t="shared" si="47"/>
        <v>820000</v>
      </c>
      <c r="AK181" s="95">
        <f t="shared" si="47"/>
        <v>820000</v>
      </c>
      <c r="AL181" s="95">
        <f t="shared" si="47"/>
        <v>820000</v>
      </c>
      <c r="AM181" s="95">
        <f t="shared" si="47"/>
        <v>820000</v>
      </c>
    </row>
    <row r="182" spans="3:39" outlineLevel="1">
      <c r="C182" s="91" t="s">
        <v>297</v>
      </c>
      <c r="D182" s="91"/>
      <c r="E182" s="91"/>
      <c r="F182" s="91"/>
      <c r="I182" s="95">
        <f>(I163*'Fixed Inputs'!$F$71)+'Developer Calculations'!I38+I32</f>
        <v>650000</v>
      </c>
      <c r="J182" s="95">
        <f>(J163*'Fixed Inputs'!$F$71)+'Developer Calculations'!J38+J32</f>
        <v>0</v>
      </c>
      <c r="K182" s="95">
        <f>(K163*'Fixed Inputs'!$F$71)+'Developer Calculations'!K38+K32</f>
        <v>0</v>
      </c>
      <c r="L182" s="95">
        <f>(L163*'Fixed Inputs'!$F$71)+'Developer Calculations'!L38+L32</f>
        <v>0</v>
      </c>
      <c r="M182" s="95">
        <f>(M163*'Fixed Inputs'!$F$71)+'Developer Calculations'!M38+M32</f>
        <v>0</v>
      </c>
      <c r="N182" s="95">
        <f>(N163*'Fixed Inputs'!$F$71)+'Developer Calculations'!N38+N32</f>
        <v>0</v>
      </c>
      <c r="O182" s="95">
        <f>(O163*'Fixed Inputs'!$F$71)+'Developer Calculations'!O38+O32</f>
        <v>0</v>
      </c>
      <c r="P182" s="95">
        <f>(P163*'Fixed Inputs'!$F$71)+'Developer Calculations'!P38+P32</f>
        <v>0</v>
      </c>
      <c r="Q182" s="95">
        <f>(Q163*'Fixed Inputs'!$F$71)+'Developer Calculations'!Q38+Q32</f>
        <v>0</v>
      </c>
      <c r="R182" s="95">
        <f>(R163*'Fixed Inputs'!$F$71)+'Developer Calculations'!R38+R32</f>
        <v>0</v>
      </c>
      <c r="S182" s="95">
        <f>(S163*'Fixed Inputs'!$F$71)+'Developer Calculations'!S38+S32</f>
        <v>0</v>
      </c>
      <c r="T182" s="95">
        <f>(T163*'Fixed Inputs'!$F$71)+'Developer Calculations'!T38+T32</f>
        <v>170000</v>
      </c>
      <c r="U182" s="95">
        <f>(U163*'Fixed Inputs'!$F$71)+'Developer Calculations'!U38+U32</f>
        <v>0</v>
      </c>
      <c r="V182" s="95">
        <f>(V163*'Fixed Inputs'!$F$71)+'Developer Calculations'!V38+V32</f>
        <v>0</v>
      </c>
      <c r="W182" s="95">
        <f>(W163*'Fixed Inputs'!$F$71)+'Developer Calculations'!W38+W32</f>
        <v>0</v>
      </c>
      <c r="X182" s="95">
        <f>(X163*'Fixed Inputs'!$F$71)+'Developer Calculations'!X38+X32</f>
        <v>0</v>
      </c>
      <c r="Y182" s="95">
        <f>(Y163*'Fixed Inputs'!$F$71)+'Developer Calculations'!Y38+Y32</f>
        <v>0</v>
      </c>
      <c r="Z182" s="95">
        <f>(Z163*'Fixed Inputs'!$F$71)+'Developer Calculations'!Z38+Z32</f>
        <v>0</v>
      </c>
      <c r="AA182" s="95">
        <f>(AA163*'Fixed Inputs'!$F$71)+'Developer Calculations'!AA38+AA32</f>
        <v>0</v>
      </c>
      <c r="AB182" s="95">
        <f>(AB163*'Fixed Inputs'!$F$71)+'Developer Calculations'!AB38+AB32</f>
        <v>0</v>
      </c>
      <c r="AC182" s="95">
        <f>(AC163*'Fixed Inputs'!$F$71)+'Developer Calculations'!AC38+AC32</f>
        <v>0</v>
      </c>
      <c r="AD182" s="95">
        <f>(AD163*'Fixed Inputs'!$F$71)+'Developer Calculations'!AD38+AD32</f>
        <v>0</v>
      </c>
      <c r="AE182" s="95">
        <f>(AE163*'Fixed Inputs'!$F$71)+'Developer Calculations'!AE38+AE32</f>
        <v>0</v>
      </c>
      <c r="AF182" s="95">
        <f>(AF163*'Fixed Inputs'!$F$71)+'Developer Calculations'!AF38+AF32</f>
        <v>0</v>
      </c>
      <c r="AG182" s="95">
        <f>(AG163*'Fixed Inputs'!$F$71)+'Developer Calculations'!AG38+AG32</f>
        <v>0</v>
      </c>
      <c r="AH182" s="95">
        <f>(AH163*'Fixed Inputs'!$F$71)+'Developer Calculations'!AH38+AH32</f>
        <v>0</v>
      </c>
      <c r="AI182" s="95">
        <f>(AI163*'Fixed Inputs'!$F$71)+'Developer Calculations'!AI38+AI32</f>
        <v>0</v>
      </c>
      <c r="AJ182" s="95">
        <f>(AJ163*'Fixed Inputs'!$F$71)+'Developer Calculations'!AJ38+AJ32</f>
        <v>0</v>
      </c>
      <c r="AK182" s="95">
        <f>(AK163*'Fixed Inputs'!$F$71)+'Developer Calculations'!AK38+AK32</f>
        <v>0</v>
      </c>
      <c r="AL182" s="95">
        <f>(AL163*'Fixed Inputs'!$F$71)+'Developer Calculations'!AL38+AL32</f>
        <v>0</v>
      </c>
      <c r="AM182" s="95">
        <f>(AM163*'Fixed Inputs'!$F$71)+'Developer Calculations'!AM38+AM32</f>
        <v>0</v>
      </c>
    </row>
    <row r="183" spans="3:39" outlineLevel="1">
      <c r="C183" s="91" t="s">
        <v>298</v>
      </c>
      <c r="D183" s="91"/>
      <c r="E183" s="91"/>
      <c r="F183" s="91"/>
      <c r="I183" s="95">
        <f t="shared" ref="I183:AM183" si="48">SUM(I181:I182)</f>
        <v>650000</v>
      </c>
      <c r="J183" s="95">
        <f t="shared" si="48"/>
        <v>650000</v>
      </c>
      <c r="K183" s="95">
        <f t="shared" si="48"/>
        <v>650000</v>
      </c>
      <c r="L183" s="95">
        <f t="shared" si="48"/>
        <v>650000</v>
      </c>
      <c r="M183" s="95">
        <f t="shared" si="48"/>
        <v>650000</v>
      </c>
      <c r="N183" s="95">
        <f t="shared" si="48"/>
        <v>650000</v>
      </c>
      <c r="O183" s="95">
        <f t="shared" si="48"/>
        <v>650000</v>
      </c>
      <c r="P183" s="95">
        <f t="shared" si="48"/>
        <v>650000</v>
      </c>
      <c r="Q183" s="95">
        <f t="shared" si="48"/>
        <v>650000</v>
      </c>
      <c r="R183" s="95">
        <f t="shared" si="48"/>
        <v>650000</v>
      </c>
      <c r="S183" s="95">
        <f>SUM(S181:S182)</f>
        <v>650000</v>
      </c>
      <c r="T183" s="95">
        <f t="shared" si="48"/>
        <v>820000</v>
      </c>
      <c r="U183" s="95">
        <f t="shared" si="48"/>
        <v>820000</v>
      </c>
      <c r="V183" s="95">
        <f t="shared" si="48"/>
        <v>820000</v>
      </c>
      <c r="W183" s="95">
        <f t="shared" si="48"/>
        <v>820000</v>
      </c>
      <c r="X183" s="95">
        <f t="shared" si="48"/>
        <v>820000</v>
      </c>
      <c r="Y183" s="95">
        <f t="shared" si="48"/>
        <v>820000</v>
      </c>
      <c r="Z183" s="95">
        <f t="shared" si="48"/>
        <v>820000</v>
      </c>
      <c r="AA183" s="95">
        <f t="shared" si="48"/>
        <v>820000</v>
      </c>
      <c r="AB183" s="95">
        <f t="shared" si="48"/>
        <v>820000</v>
      </c>
      <c r="AC183" s="95">
        <f t="shared" si="48"/>
        <v>820000</v>
      </c>
      <c r="AD183" s="95">
        <f t="shared" si="48"/>
        <v>820000</v>
      </c>
      <c r="AE183" s="95">
        <f t="shared" si="48"/>
        <v>820000</v>
      </c>
      <c r="AF183" s="95">
        <f t="shared" si="48"/>
        <v>820000</v>
      </c>
      <c r="AG183" s="95">
        <f t="shared" si="48"/>
        <v>820000</v>
      </c>
      <c r="AH183" s="95">
        <f t="shared" si="48"/>
        <v>820000</v>
      </c>
      <c r="AI183" s="95">
        <f t="shared" si="48"/>
        <v>820000</v>
      </c>
      <c r="AJ183" s="95">
        <f t="shared" si="48"/>
        <v>820000</v>
      </c>
      <c r="AK183" s="95">
        <f t="shared" si="48"/>
        <v>820000</v>
      </c>
      <c r="AL183" s="95">
        <f t="shared" si="48"/>
        <v>820000</v>
      </c>
      <c r="AM183" s="95">
        <f t="shared" si="48"/>
        <v>820000</v>
      </c>
    </row>
    <row r="184" spans="3:39" outlineLevel="1">
      <c r="C184" s="91"/>
      <c r="D184" s="91"/>
      <c r="E184" s="91"/>
      <c r="F184" s="91"/>
      <c r="I184" s="98"/>
      <c r="J184" s="91"/>
      <c r="K184" s="91"/>
      <c r="L184" s="91"/>
      <c r="M184" s="91"/>
      <c r="N184" s="91"/>
      <c r="O184" s="91"/>
      <c r="P184" s="91"/>
      <c r="Q184" s="91"/>
      <c r="R184" s="91"/>
      <c r="S184" s="91"/>
      <c r="T184" s="91"/>
      <c r="U184" s="91"/>
      <c r="V184" s="91"/>
      <c r="W184" s="91"/>
      <c r="X184" s="91"/>
      <c r="Y184" s="91"/>
      <c r="Z184" s="91"/>
      <c r="AA184" s="91"/>
      <c r="AB184" s="91"/>
      <c r="AC184" s="91"/>
      <c r="AD184" s="91"/>
      <c r="AE184" s="91"/>
      <c r="AF184" s="91"/>
      <c r="AG184" s="91"/>
      <c r="AH184" s="91"/>
      <c r="AI184" s="91"/>
      <c r="AJ184" s="91"/>
      <c r="AK184" s="91"/>
      <c r="AL184" s="91"/>
      <c r="AM184" s="91"/>
    </row>
    <row r="185" spans="3:39" outlineLevel="1">
      <c r="C185" s="91" t="s">
        <v>299</v>
      </c>
      <c r="D185" s="91"/>
      <c r="E185" s="91"/>
      <c r="F185" s="91"/>
      <c r="I185" s="95">
        <f t="shared" ref="I185:AM185" si="49">H187</f>
        <v>0</v>
      </c>
      <c r="J185" s="95">
        <f t="shared" ca="1" si="49"/>
        <v>0</v>
      </c>
      <c r="K185" s="95">
        <f t="shared" ca="1" si="49"/>
        <v>65000</v>
      </c>
      <c r="L185" s="95">
        <f t="shared" ca="1" si="49"/>
        <v>130000</v>
      </c>
      <c r="M185" s="95">
        <f t="shared" ca="1" si="49"/>
        <v>195000</v>
      </c>
      <c r="N185" s="95">
        <f t="shared" ca="1" si="49"/>
        <v>260000</v>
      </c>
      <c r="O185" s="95">
        <f t="shared" ca="1" si="49"/>
        <v>325000</v>
      </c>
      <c r="P185" s="95">
        <f t="shared" ca="1" si="49"/>
        <v>390000</v>
      </c>
      <c r="Q185" s="95">
        <f t="shared" ca="1" si="49"/>
        <v>455000</v>
      </c>
      <c r="R185" s="95">
        <f t="shared" ca="1" si="49"/>
        <v>520000</v>
      </c>
      <c r="S185" s="95">
        <f t="shared" ca="1" si="49"/>
        <v>585000</v>
      </c>
      <c r="T185" s="95">
        <f t="shared" ca="1" si="49"/>
        <v>650000</v>
      </c>
      <c r="U185" s="95">
        <f t="shared" ca="1" si="49"/>
        <v>650000</v>
      </c>
      <c r="V185" s="95">
        <f t="shared" ca="1" si="49"/>
        <v>667000</v>
      </c>
      <c r="W185" s="95">
        <f t="shared" ca="1" si="49"/>
        <v>684000</v>
      </c>
      <c r="X185" s="95">
        <f t="shared" ca="1" si="49"/>
        <v>701000</v>
      </c>
      <c r="Y185" s="95">
        <f t="shared" ca="1" si="49"/>
        <v>718000</v>
      </c>
      <c r="Z185" s="95">
        <f t="shared" ca="1" si="49"/>
        <v>735000</v>
      </c>
      <c r="AA185" s="95">
        <f t="shared" ca="1" si="49"/>
        <v>752000</v>
      </c>
      <c r="AB185" s="95">
        <f t="shared" ca="1" si="49"/>
        <v>769000</v>
      </c>
      <c r="AC185" s="95">
        <f t="shared" ca="1" si="49"/>
        <v>786000</v>
      </c>
      <c r="AD185" s="95">
        <f t="shared" ca="1" si="49"/>
        <v>803000</v>
      </c>
      <c r="AE185" s="95">
        <f t="shared" ca="1" si="49"/>
        <v>820000</v>
      </c>
      <c r="AF185" s="95">
        <f t="shared" ca="1" si="49"/>
        <v>820000</v>
      </c>
      <c r="AG185" s="95">
        <f t="shared" ca="1" si="49"/>
        <v>820000</v>
      </c>
      <c r="AH185" s="95">
        <f t="shared" ca="1" si="49"/>
        <v>820000</v>
      </c>
      <c r="AI185" s="95">
        <f t="shared" ca="1" si="49"/>
        <v>820000</v>
      </c>
      <c r="AJ185" s="95">
        <f t="shared" ca="1" si="49"/>
        <v>820000</v>
      </c>
      <c r="AK185" s="95">
        <f t="shared" ca="1" si="49"/>
        <v>820000</v>
      </c>
      <c r="AL185" s="95">
        <f t="shared" ca="1" si="49"/>
        <v>820000</v>
      </c>
      <c r="AM185" s="95">
        <f t="shared" ca="1" si="49"/>
        <v>820000</v>
      </c>
    </row>
    <row r="186" spans="3:39" outlineLevel="1">
      <c r="C186" s="91" t="s">
        <v>300</v>
      </c>
      <c r="D186" s="91"/>
      <c r="E186" s="91"/>
      <c r="F186" s="91"/>
      <c r="I186" s="95">
        <f ca="1">MAX(0,H186+(H182/'Fixed Inputs'!$F$91)-IF(I2&gt;'Fixed Inputs'!$F$91,OFFSET(H182,0,-'Fixed Inputs'!$F$91)/'Fixed Inputs'!$F$91,0))</f>
        <v>0</v>
      </c>
      <c r="J186" s="95">
        <f ca="1">MAX(0,I186+(I182/'Fixed Inputs'!$F$91)-IF(J2&gt;'Fixed Inputs'!$F$91,OFFSET(I182,0,-'Fixed Inputs'!$F$91)/'Fixed Inputs'!$F$91,0))</f>
        <v>65000</v>
      </c>
      <c r="K186" s="95">
        <f ca="1">MAX(0,J186+(J182/'Fixed Inputs'!$F$91)-IF(K2&gt;'Fixed Inputs'!$F$91,OFFSET(J182,0,-'Fixed Inputs'!$F$91)/'Fixed Inputs'!$F$91,0))</f>
        <v>65000</v>
      </c>
      <c r="L186" s="95">
        <f ca="1">MAX(0,K186+(K182/'Fixed Inputs'!$F$91)-IF(L2&gt;'Fixed Inputs'!$F$91,OFFSET(K182,0,-'Fixed Inputs'!$F$91)/'Fixed Inputs'!$F$91,0))</f>
        <v>65000</v>
      </c>
      <c r="M186" s="95">
        <f ca="1">MAX(0,L186+(L182/'Fixed Inputs'!$F$91)-IF(M2&gt;'Fixed Inputs'!$F$91,OFFSET(L182,0,-'Fixed Inputs'!$F$91)/'Fixed Inputs'!$F$91,0))</f>
        <v>65000</v>
      </c>
      <c r="N186" s="95">
        <f ca="1">MAX(0,M186+(M182/'Fixed Inputs'!$F$91)-IF(N2&gt;'Fixed Inputs'!$F$91,OFFSET(M182,0,-'Fixed Inputs'!$F$91)/'Fixed Inputs'!$F$91,0))</f>
        <v>65000</v>
      </c>
      <c r="O186" s="95">
        <f ca="1">MAX(0,N186+(N182/'Fixed Inputs'!$F$91)-IF(O2&gt;'Fixed Inputs'!$F$91,OFFSET(N182,0,-'Fixed Inputs'!$F$91)/'Fixed Inputs'!$F$91,0))</f>
        <v>65000</v>
      </c>
      <c r="P186" s="95">
        <f ca="1">MAX(0,O186+(O182/'Fixed Inputs'!$F$91)-IF(P2&gt;'Fixed Inputs'!$F$91,OFFSET(O182,0,-'Fixed Inputs'!$F$91)/'Fixed Inputs'!$F$91,0))</f>
        <v>65000</v>
      </c>
      <c r="Q186" s="95">
        <f ca="1">MAX(0,P186+(P182/'Fixed Inputs'!$F$91)-IF(Q2&gt;'Fixed Inputs'!$F$91,OFFSET(P182,0,-'Fixed Inputs'!$F$91)/'Fixed Inputs'!$F$91,0))</f>
        <v>65000</v>
      </c>
      <c r="R186" s="95">
        <f ca="1">MAX(0,Q186+(Q182/'Fixed Inputs'!$F$91)-IF(R2&gt;'Fixed Inputs'!$F$91,OFFSET(Q182,0,-'Fixed Inputs'!$F$91)/'Fixed Inputs'!$F$91,0))</f>
        <v>65000</v>
      </c>
      <c r="S186" s="95">
        <f ca="1">MAX(0,R186+(R182/'Fixed Inputs'!$F$91)-IF(S2&gt;'Fixed Inputs'!$F$91,OFFSET(R182,0,-'Fixed Inputs'!$F$91)/'Fixed Inputs'!$F$91,0))</f>
        <v>65000</v>
      </c>
      <c r="T186" s="95">
        <f ca="1">MAX(0,S186+(S182/'Fixed Inputs'!$F$91)-IF(T2&gt;'Fixed Inputs'!$F$91,OFFSET(S182,0,-'Fixed Inputs'!$F$91)/'Fixed Inputs'!$F$91,0))</f>
        <v>0</v>
      </c>
      <c r="U186" s="95">
        <f ca="1">MAX(0,T186+(T182/'Fixed Inputs'!$F$91)-IF(U2&gt;'Fixed Inputs'!$F$91,OFFSET(T182,0,-'Fixed Inputs'!$F$91)/'Fixed Inputs'!$F$91,0))</f>
        <v>17000</v>
      </c>
      <c r="V186" s="95">
        <f ca="1">MAX(0,U186+(U182/'Fixed Inputs'!$F$91)-IF(V2&gt;'Fixed Inputs'!$F$91,OFFSET(U182,0,-'Fixed Inputs'!$F$91)/'Fixed Inputs'!$F$91,0))</f>
        <v>17000</v>
      </c>
      <c r="W186" s="95">
        <f ca="1">MAX(0,V186+(V182/'Fixed Inputs'!$F$91)-IF(W2&gt;'Fixed Inputs'!$F$91,OFFSET(V182,0,-'Fixed Inputs'!$F$91)/'Fixed Inputs'!$F$91,0))</f>
        <v>17000</v>
      </c>
      <c r="X186" s="95">
        <f ca="1">MAX(0,W186+(W182/'Fixed Inputs'!$F$91)-IF(X2&gt;'Fixed Inputs'!$F$91,OFFSET(W182,0,-'Fixed Inputs'!$F$91)/'Fixed Inputs'!$F$91,0))</f>
        <v>17000</v>
      </c>
      <c r="Y186" s="95">
        <f ca="1">MAX(0,X186+(X182/'Fixed Inputs'!$F$91)-IF(Y2&gt;'Fixed Inputs'!$F$91,OFFSET(X182,0,-'Fixed Inputs'!$F$91)/'Fixed Inputs'!$F$91,0))</f>
        <v>17000</v>
      </c>
      <c r="Z186" s="95">
        <f ca="1">MAX(0,Y186+(Y182/'Fixed Inputs'!$F$91)-IF(Z2&gt;'Fixed Inputs'!$F$91,OFFSET(Y182,0,-'Fixed Inputs'!$F$91)/'Fixed Inputs'!$F$91,0))</f>
        <v>17000</v>
      </c>
      <c r="AA186" s="95">
        <f ca="1">MAX(0,Z186+(Z182/'Fixed Inputs'!$F$91)-IF(AA2&gt;'Fixed Inputs'!$F$91,OFFSET(Z182,0,-'Fixed Inputs'!$F$91)/'Fixed Inputs'!$F$91,0))</f>
        <v>17000</v>
      </c>
      <c r="AB186" s="95">
        <f ca="1">MAX(0,AA186+(AA182/'Fixed Inputs'!$F$91)-IF(AB2&gt;'Fixed Inputs'!$F$91,OFFSET(AA182,0,-'Fixed Inputs'!$F$91)/'Fixed Inputs'!$F$91,0))</f>
        <v>17000</v>
      </c>
      <c r="AC186" s="95">
        <f ca="1">MAX(0,AB186+(AB182/'Fixed Inputs'!$F$91)-IF(AC2&gt;'Fixed Inputs'!$F$91,OFFSET(AB182,0,-'Fixed Inputs'!$F$91)/'Fixed Inputs'!$F$91,0))</f>
        <v>17000</v>
      </c>
      <c r="AD186" s="95">
        <f ca="1">MAX(0,AC186+(AC182/'Fixed Inputs'!$F$91)-IF(AD2&gt;'Fixed Inputs'!$F$91,OFFSET(AC182,0,-'Fixed Inputs'!$F$91)/'Fixed Inputs'!$F$91,0))</f>
        <v>17000</v>
      </c>
      <c r="AE186" s="95">
        <f ca="1">MAX(0,AD186+(AD182/'Fixed Inputs'!$F$91)-IF(AE2&gt;'Fixed Inputs'!$F$91,OFFSET(AD182,0,-'Fixed Inputs'!$F$91)/'Fixed Inputs'!$F$91,0))</f>
        <v>0</v>
      </c>
      <c r="AF186" s="95">
        <f ca="1">MAX(0,AE186+(AE182/'Fixed Inputs'!$F$91)-IF(AF2&gt;'Fixed Inputs'!$F$91,OFFSET(AE182,0,-'Fixed Inputs'!$F$91)/'Fixed Inputs'!$F$91,0))</f>
        <v>0</v>
      </c>
      <c r="AG186" s="95">
        <f ca="1">MAX(0,AF186+(AF182/'Fixed Inputs'!$F$91)-IF(AG2&gt;'Fixed Inputs'!$F$91,OFFSET(AF182,0,-'Fixed Inputs'!$F$91)/'Fixed Inputs'!$F$91,0))</f>
        <v>0</v>
      </c>
      <c r="AH186" s="95">
        <f ca="1">MAX(0,AG186+(AG182/'Fixed Inputs'!$F$91)-IF(AH2&gt;'Fixed Inputs'!$F$91,OFFSET(AG182,0,-'Fixed Inputs'!$F$91)/'Fixed Inputs'!$F$91,0))</f>
        <v>0</v>
      </c>
      <c r="AI186" s="95">
        <f ca="1">MAX(0,AH186+(AH182/'Fixed Inputs'!$F$91)-IF(AI2&gt;'Fixed Inputs'!$F$91,OFFSET(AH182,0,-'Fixed Inputs'!$F$91)/'Fixed Inputs'!$F$91,0))</f>
        <v>0</v>
      </c>
      <c r="AJ186" s="95">
        <f ca="1">MAX(0,AI186+(AI182/'Fixed Inputs'!$F$91)-IF(AJ2&gt;'Fixed Inputs'!$F$91,OFFSET(AI182,0,-'Fixed Inputs'!$F$91)/'Fixed Inputs'!$F$91,0))</f>
        <v>0</v>
      </c>
      <c r="AK186" s="95">
        <f ca="1">MAX(0,AJ186+(AJ182/'Fixed Inputs'!$F$91)-IF(AK2&gt;'Fixed Inputs'!$F$91,OFFSET(AJ182,0,-'Fixed Inputs'!$F$91)/'Fixed Inputs'!$F$91,0))</f>
        <v>0</v>
      </c>
      <c r="AL186" s="95">
        <f ca="1">MAX(0,AK186+(AK182/'Fixed Inputs'!$F$91)-IF(AL2&gt;'Fixed Inputs'!$F$91,OFFSET(AK182,0,-'Fixed Inputs'!$F$91)/'Fixed Inputs'!$F$91,0))</f>
        <v>0</v>
      </c>
      <c r="AM186" s="95">
        <f ca="1">MAX(0,AL186+(AL182/'Fixed Inputs'!$F$91)-IF(AM2&gt;'Fixed Inputs'!$F$91,OFFSET(AL182,0,-'Fixed Inputs'!$F$91)/'Fixed Inputs'!$F$91,0))</f>
        <v>0</v>
      </c>
    </row>
    <row r="187" spans="3:39" outlineLevel="1">
      <c r="C187" s="91" t="s">
        <v>301</v>
      </c>
      <c r="D187" s="91"/>
      <c r="E187" s="91"/>
      <c r="F187" s="91"/>
      <c r="I187" s="95">
        <f t="shared" ref="I187:AM187" ca="1" si="50">SUM(I185:I186)</f>
        <v>0</v>
      </c>
      <c r="J187" s="95">
        <f t="shared" ca="1" si="50"/>
        <v>65000</v>
      </c>
      <c r="K187" s="95">
        <f t="shared" ca="1" si="50"/>
        <v>130000</v>
      </c>
      <c r="L187" s="95">
        <f t="shared" ca="1" si="50"/>
        <v>195000</v>
      </c>
      <c r="M187" s="95">
        <f t="shared" ca="1" si="50"/>
        <v>260000</v>
      </c>
      <c r="N187" s="95">
        <f t="shared" ca="1" si="50"/>
        <v>325000</v>
      </c>
      <c r="O187" s="95">
        <f t="shared" ca="1" si="50"/>
        <v>390000</v>
      </c>
      <c r="P187" s="95">
        <f t="shared" ca="1" si="50"/>
        <v>455000</v>
      </c>
      <c r="Q187" s="95">
        <f t="shared" ca="1" si="50"/>
        <v>520000</v>
      </c>
      <c r="R187" s="95">
        <f t="shared" ca="1" si="50"/>
        <v>585000</v>
      </c>
      <c r="S187" s="95">
        <f t="shared" ca="1" si="50"/>
        <v>650000</v>
      </c>
      <c r="T187" s="95">
        <f t="shared" ca="1" si="50"/>
        <v>650000</v>
      </c>
      <c r="U187" s="95">
        <f t="shared" ca="1" si="50"/>
        <v>667000</v>
      </c>
      <c r="V187" s="95">
        <f t="shared" ca="1" si="50"/>
        <v>684000</v>
      </c>
      <c r="W187" s="95">
        <f t="shared" ca="1" si="50"/>
        <v>701000</v>
      </c>
      <c r="X187" s="95">
        <f t="shared" ca="1" si="50"/>
        <v>718000</v>
      </c>
      <c r="Y187" s="95">
        <f t="shared" ca="1" si="50"/>
        <v>735000</v>
      </c>
      <c r="Z187" s="95">
        <f t="shared" ca="1" si="50"/>
        <v>752000</v>
      </c>
      <c r="AA187" s="95">
        <f t="shared" ca="1" si="50"/>
        <v>769000</v>
      </c>
      <c r="AB187" s="95">
        <f t="shared" ca="1" si="50"/>
        <v>786000</v>
      </c>
      <c r="AC187" s="95">
        <f t="shared" ca="1" si="50"/>
        <v>803000</v>
      </c>
      <c r="AD187" s="95">
        <f t="shared" ca="1" si="50"/>
        <v>820000</v>
      </c>
      <c r="AE187" s="95">
        <f t="shared" ca="1" si="50"/>
        <v>820000</v>
      </c>
      <c r="AF187" s="95">
        <f t="shared" ca="1" si="50"/>
        <v>820000</v>
      </c>
      <c r="AG187" s="95">
        <f t="shared" ca="1" si="50"/>
        <v>820000</v>
      </c>
      <c r="AH187" s="95">
        <f t="shared" ca="1" si="50"/>
        <v>820000</v>
      </c>
      <c r="AI187" s="95">
        <f t="shared" ca="1" si="50"/>
        <v>820000</v>
      </c>
      <c r="AJ187" s="95">
        <f t="shared" ca="1" si="50"/>
        <v>820000</v>
      </c>
      <c r="AK187" s="95">
        <f t="shared" ca="1" si="50"/>
        <v>820000</v>
      </c>
      <c r="AL187" s="95">
        <f t="shared" ca="1" si="50"/>
        <v>820000</v>
      </c>
      <c r="AM187" s="95">
        <f t="shared" ca="1" si="50"/>
        <v>820000</v>
      </c>
    </row>
    <row r="188" spans="3:39" outlineLevel="1">
      <c r="C188" s="91"/>
      <c r="D188" s="91"/>
      <c r="E188" s="91"/>
      <c r="F188" s="91"/>
      <c r="I188" s="91"/>
      <c r="J188" s="91"/>
      <c r="K188" s="91"/>
      <c r="L188" s="91"/>
      <c r="M188" s="91"/>
      <c r="N188" s="91"/>
      <c r="O188" s="91"/>
      <c r="P188" s="91"/>
      <c r="Q188" s="91"/>
      <c r="R188" s="91"/>
      <c r="S188" s="91"/>
      <c r="T188" s="91"/>
      <c r="U188" s="91"/>
      <c r="V188" s="91"/>
      <c r="W188" s="91"/>
      <c r="X188" s="91"/>
      <c r="Y188" s="91"/>
      <c r="Z188" s="91"/>
      <c r="AA188" s="91"/>
      <c r="AB188" s="91"/>
      <c r="AC188" s="91"/>
      <c r="AD188" s="91"/>
      <c r="AE188" s="91"/>
      <c r="AF188" s="91"/>
      <c r="AG188" s="91"/>
      <c r="AH188" s="91"/>
      <c r="AI188" s="91"/>
      <c r="AJ188" s="91"/>
      <c r="AK188" s="91"/>
      <c r="AL188" s="91"/>
      <c r="AM188" s="91"/>
    </row>
    <row r="189" spans="3:39" outlineLevel="1">
      <c r="C189" s="91" t="s">
        <v>302</v>
      </c>
      <c r="D189" s="91"/>
      <c r="E189" s="91"/>
      <c r="F189" s="91"/>
      <c r="I189" s="98">
        <f t="shared" ref="I189:AM189" si="51">I181-I185</f>
        <v>0</v>
      </c>
      <c r="J189" s="98">
        <f t="shared" ca="1" si="51"/>
        <v>650000</v>
      </c>
      <c r="K189" s="98">
        <f t="shared" ca="1" si="51"/>
        <v>585000</v>
      </c>
      <c r="L189" s="98">
        <f t="shared" ca="1" si="51"/>
        <v>520000</v>
      </c>
      <c r="M189" s="98">
        <f t="shared" ca="1" si="51"/>
        <v>455000</v>
      </c>
      <c r="N189" s="98">
        <f t="shared" ca="1" si="51"/>
        <v>390000</v>
      </c>
      <c r="O189" s="98">
        <f t="shared" ca="1" si="51"/>
        <v>325000</v>
      </c>
      <c r="P189" s="98">
        <f t="shared" ca="1" si="51"/>
        <v>260000</v>
      </c>
      <c r="Q189" s="98">
        <f t="shared" ca="1" si="51"/>
        <v>195000</v>
      </c>
      <c r="R189" s="98">
        <f t="shared" ca="1" si="51"/>
        <v>130000</v>
      </c>
      <c r="S189" s="98">
        <f t="shared" ca="1" si="51"/>
        <v>65000</v>
      </c>
      <c r="T189" s="98">
        <f ca="1">T181-T185</f>
        <v>0</v>
      </c>
      <c r="U189" s="98">
        <f t="shared" ca="1" si="51"/>
        <v>170000</v>
      </c>
      <c r="V189" s="98">
        <f t="shared" ca="1" si="51"/>
        <v>153000</v>
      </c>
      <c r="W189" s="98">
        <f t="shared" ca="1" si="51"/>
        <v>136000</v>
      </c>
      <c r="X189" s="98">
        <f t="shared" ca="1" si="51"/>
        <v>119000</v>
      </c>
      <c r="Y189" s="98">
        <f t="shared" ca="1" si="51"/>
        <v>102000</v>
      </c>
      <c r="Z189" s="98">
        <f t="shared" ca="1" si="51"/>
        <v>85000</v>
      </c>
      <c r="AA189" s="98">
        <f t="shared" ca="1" si="51"/>
        <v>68000</v>
      </c>
      <c r="AB189" s="98">
        <f t="shared" ca="1" si="51"/>
        <v>51000</v>
      </c>
      <c r="AC189" s="98">
        <f t="shared" ca="1" si="51"/>
        <v>34000</v>
      </c>
      <c r="AD189" s="98">
        <f t="shared" ca="1" si="51"/>
        <v>17000</v>
      </c>
      <c r="AE189" s="98">
        <f t="shared" ca="1" si="51"/>
        <v>0</v>
      </c>
      <c r="AF189" s="98">
        <f t="shared" ca="1" si="51"/>
        <v>0</v>
      </c>
      <c r="AG189" s="98">
        <f t="shared" ca="1" si="51"/>
        <v>0</v>
      </c>
      <c r="AH189" s="98">
        <f t="shared" ca="1" si="51"/>
        <v>0</v>
      </c>
      <c r="AI189" s="98">
        <f t="shared" ca="1" si="51"/>
        <v>0</v>
      </c>
      <c r="AJ189" s="98">
        <f t="shared" ca="1" si="51"/>
        <v>0</v>
      </c>
      <c r="AK189" s="98">
        <f t="shared" ca="1" si="51"/>
        <v>0</v>
      </c>
      <c r="AL189" s="98">
        <f t="shared" ca="1" si="51"/>
        <v>0</v>
      </c>
      <c r="AM189" s="98">
        <f t="shared" ca="1" si="51"/>
        <v>0</v>
      </c>
    </row>
    <row r="190" spans="3:39" outlineLevel="1">
      <c r="C190" s="91" t="s">
        <v>303</v>
      </c>
      <c r="D190" s="91"/>
      <c r="E190" s="91"/>
      <c r="F190" s="91"/>
      <c r="I190" s="98">
        <f t="shared" ref="I190:AM190" ca="1" si="52">I183-I187</f>
        <v>650000</v>
      </c>
      <c r="J190" s="98">
        <f t="shared" ca="1" si="52"/>
        <v>585000</v>
      </c>
      <c r="K190" s="98">
        <f t="shared" ca="1" si="52"/>
        <v>520000</v>
      </c>
      <c r="L190" s="98">
        <f t="shared" ca="1" si="52"/>
        <v>455000</v>
      </c>
      <c r="M190" s="98">
        <f t="shared" ca="1" si="52"/>
        <v>390000</v>
      </c>
      <c r="N190" s="98">
        <f t="shared" ca="1" si="52"/>
        <v>325000</v>
      </c>
      <c r="O190" s="98">
        <f t="shared" ca="1" si="52"/>
        <v>260000</v>
      </c>
      <c r="P190" s="98">
        <f t="shared" ca="1" si="52"/>
        <v>195000</v>
      </c>
      <c r="Q190" s="98">
        <f t="shared" ca="1" si="52"/>
        <v>130000</v>
      </c>
      <c r="R190" s="98">
        <f t="shared" ca="1" si="52"/>
        <v>65000</v>
      </c>
      <c r="S190" s="98">
        <f t="shared" ca="1" si="52"/>
        <v>0</v>
      </c>
      <c r="T190" s="98">
        <f t="shared" ca="1" si="52"/>
        <v>170000</v>
      </c>
      <c r="U190" s="98">
        <f t="shared" ca="1" si="52"/>
        <v>153000</v>
      </c>
      <c r="V190" s="98">
        <f t="shared" ca="1" si="52"/>
        <v>136000</v>
      </c>
      <c r="W190" s="98">
        <f t="shared" ca="1" si="52"/>
        <v>119000</v>
      </c>
      <c r="X190" s="98">
        <f t="shared" ca="1" si="52"/>
        <v>102000</v>
      </c>
      <c r="Y190" s="98">
        <f t="shared" ca="1" si="52"/>
        <v>85000</v>
      </c>
      <c r="Z190" s="98">
        <f t="shared" ca="1" si="52"/>
        <v>68000</v>
      </c>
      <c r="AA190" s="98">
        <f t="shared" ca="1" si="52"/>
        <v>51000</v>
      </c>
      <c r="AB190" s="98">
        <f t="shared" ca="1" si="52"/>
        <v>34000</v>
      </c>
      <c r="AC190" s="98">
        <f t="shared" ca="1" si="52"/>
        <v>17000</v>
      </c>
      <c r="AD190" s="98">
        <f t="shared" ca="1" si="52"/>
        <v>0</v>
      </c>
      <c r="AE190" s="98">
        <f t="shared" ca="1" si="52"/>
        <v>0</v>
      </c>
      <c r="AF190" s="98">
        <f t="shared" ca="1" si="52"/>
        <v>0</v>
      </c>
      <c r="AG190" s="98">
        <f t="shared" ca="1" si="52"/>
        <v>0</v>
      </c>
      <c r="AH190" s="98">
        <f t="shared" ca="1" si="52"/>
        <v>0</v>
      </c>
      <c r="AI190" s="98">
        <f t="shared" ca="1" si="52"/>
        <v>0</v>
      </c>
      <c r="AJ190" s="98">
        <f t="shared" ca="1" si="52"/>
        <v>0</v>
      </c>
      <c r="AK190" s="98">
        <f t="shared" ca="1" si="52"/>
        <v>0</v>
      </c>
      <c r="AL190" s="98">
        <f t="shared" ca="1" si="52"/>
        <v>0</v>
      </c>
      <c r="AM190" s="98">
        <f t="shared" ca="1" si="52"/>
        <v>0</v>
      </c>
    </row>
    <row r="191" spans="3:39" outlineLevel="1">
      <c r="C191" s="91"/>
      <c r="D191" s="91"/>
      <c r="E191" s="91"/>
      <c r="F191" s="91"/>
      <c r="I191" s="91"/>
      <c r="J191" s="91"/>
      <c r="K191" s="91"/>
      <c r="L191" s="91"/>
      <c r="M191" s="91"/>
      <c r="N191" s="91"/>
      <c r="O191" s="91"/>
      <c r="P191" s="91"/>
      <c r="Q191" s="91"/>
      <c r="R191" s="91"/>
      <c r="S191" s="91"/>
      <c r="T191" s="91"/>
      <c r="U191" s="91"/>
      <c r="V191" s="91"/>
      <c r="W191" s="91"/>
      <c r="X191" s="91"/>
      <c r="Y191" s="91"/>
      <c r="Z191" s="91"/>
      <c r="AA191" s="91"/>
      <c r="AB191" s="91"/>
      <c r="AC191" s="91"/>
      <c r="AD191" s="91"/>
      <c r="AE191" s="91"/>
      <c r="AF191" s="91"/>
      <c r="AG191" s="91"/>
      <c r="AH191" s="91"/>
      <c r="AI191" s="91"/>
      <c r="AJ191" s="91"/>
      <c r="AK191" s="91"/>
      <c r="AL191" s="91"/>
      <c r="AM191" s="91"/>
    </row>
    <row r="192" spans="3:39" outlineLevel="1">
      <c r="C192" s="121" t="s">
        <v>304</v>
      </c>
      <c r="D192" s="121"/>
      <c r="E192" s="121"/>
      <c r="F192" s="121"/>
      <c r="G192" s="10"/>
      <c r="H192" s="10"/>
      <c r="I192" s="127">
        <f t="shared" ref="I192:AM192" ca="1" si="53">-I186</f>
        <v>0</v>
      </c>
      <c r="J192" s="127">
        <f t="shared" ca="1" si="53"/>
        <v>-65000</v>
      </c>
      <c r="K192" s="127">
        <f t="shared" ca="1" si="53"/>
        <v>-65000</v>
      </c>
      <c r="L192" s="127">
        <f t="shared" ca="1" si="53"/>
        <v>-65000</v>
      </c>
      <c r="M192" s="127">
        <f t="shared" ca="1" si="53"/>
        <v>-65000</v>
      </c>
      <c r="N192" s="127">
        <f t="shared" ca="1" si="53"/>
        <v>-65000</v>
      </c>
      <c r="O192" s="127">
        <f t="shared" ca="1" si="53"/>
        <v>-65000</v>
      </c>
      <c r="P192" s="127">
        <f t="shared" ca="1" si="53"/>
        <v>-65000</v>
      </c>
      <c r="Q192" s="127">
        <f t="shared" ca="1" si="53"/>
        <v>-65000</v>
      </c>
      <c r="R192" s="127">
        <f t="shared" ca="1" si="53"/>
        <v>-65000</v>
      </c>
      <c r="S192" s="127">
        <f t="shared" ca="1" si="53"/>
        <v>-65000</v>
      </c>
      <c r="T192" s="127">
        <f t="shared" ca="1" si="53"/>
        <v>0</v>
      </c>
      <c r="U192" s="127">
        <f t="shared" ca="1" si="53"/>
        <v>-17000</v>
      </c>
      <c r="V192" s="127">
        <f t="shared" ca="1" si="53"/>
        <v>-17000</v>
      </c>
      <c r="W192" s="127">
        <f t="shared" ca="1" si="53"/>
        <v>-17000</v>
      </c>
      <c r="X192" s="127">
        <f t="shared" ca="1" si="53"/>
        <v>-17000</v>
      </c>
      <c r="Y192" s="127">
        <f t="shared" ca="1" si="53"/>
        <v>-17000</v>
      </c>
      <c r="Z192" s="127">
        <f t="shared" ca="1" si="53"/>
        <v>-17000</v>
      </c>
      <c r="AA192" s="127">
        <f t="shared" ca="1" si="53"/>
        <v>-17000</v>
      </c>
      <c r="AB192" s="127">
        <f t="shared" ca="1" si="53"/>
        <v>-17000</v>
      </c>
      <c r="AC192" s="127">
        <f t="shared" ca="1" si="53"/>
        <v>-17000</v>
      </c>
      <c r="AD192" s="127">
        <f t="shared" ca="1" si="53"/>
        <v>-17000</v>
      </c>
      <c r="AE192" s="127">
        <f t="shared" ca="1" si="53"/>
        <v>0</v>
      </c>
      <c r="AF192" s="127">
        <f t="shared" ca="1" si="53"/>
        <v>0</v>
      </c>
      <c r="AG192" s="127">
        <f t="shared" ca="1" si="53"/>
        <v>0</v>
      </c>
      <c r="AH192" s="127">
        <f t="shared" ca="1" si="53"/>
        <v>0</v>
      </c>
      <c r="AI192" s="127">
        <f t="shared" ca="1" si="53"/>
        <v>0</v>
      </c>
      <c r="AJ192" s="127">
        <f t="shared" ca="1" si="53"/>
        <v>0</v>
      </c>
      <c r="AK192" s="127">
        <f t="shared" ca="1" si="53"/>
        <v>0</v>
      </c>
      <c r="AL192" s="127">
        <f t="shared" ca="1" si="53"/>
        <v>0</v>
      </c>
      <c r="AM192" s="127">
        <f t="shared" ca="1" si="53"/>
        <v>0</v>
      </c>
    </row>
    <row r="193" spans="1:39" outlineLevel="1">
      <c r="A193" s="91"/>
      <c r="B193" s="91"/>
      <c r="C193" s="91"/>
      <c r="D193" s="91"/>
      <c r="E193" s="91"/>
      <c r="F193" s="91"/>
      <c r="I193" s="91"/>
      <c r="J193" s="91"/>
      <c r="K193" s="91"/>
      <c r="L193" s="91"/>
      <c r="M193" s="91"/>
      <c r="N193" s="91"/>
      <c r="O193" s="91"/>
      <c r="P193" s="91"/>
      <c r="Q193" s="91"/>
      <c r="R193" s="91"/>
      <c r="S193" s="91"/>
      <c r="T193" s="91"/>
      <c r="U193" s="91"/>
      <c r="V193" s="91"/>
      <c r="W193" s="91"/>
      <c r="X193" s="91"/>
      <c r="Y193" s="91"/>
      <c r="Z193" s="91"/>
      <c r="AA193" s="91"/>
      <c r="AB193" s="91"/>
      <c r="AC193" s="91"/>
      <c r="AD193" s="91"/>
      <c r="AE193" s="91"/>
      <c r="AF193" s="91"/>
      <c r="AG193" s="91"/>
      <c r="AH193" s="91"/>
      <c r="AI193" s="91"/>
      <c r="AJ193" s="91"/>
      <c r="AK193" s="91"/>
      <c r="AL193" s="91"/>
      <c r="AM193" s="91"/>
    </row>
    <row r="194" spans="1:39" outlineLevel="1">
      <c r="A194" s="91"/>
      <c r="B194" s="91"/>
      <c r="C194" s="2" t="s">
        <v>97</v>
      </c>
      <c r="D194" s="91"/>
      <c r="E194" s="91"/>
      <c r="F194" s="91"/>
      <c r="I194" s="91"/>
      <c r="J194" s="91"/>
      <c r="K194" s="91"/>
      <c r="L194" s="91"/>
      <c r="M194" s="91"/>
      <c r="N194" s="91"/>
      <c r="O194" s="91"/>
      <c r="P194" s="91"/>
      <c r="Q194" s="91"/>
      <c r="R194" s="91"/>
      <c r="S194" s="91"/>
      <c r="T194" s="91"/>
      <c r="U194" s="91"/>
      <c r="V194" s="91"/>
      <c r="W194" s="91"/>
      <c r="X194" s="91"/>
      <c r="Y194" s="91"/>
      <c r="Z194" s="91"/>
      <c r="AA194" s="91"/>
      <c r="AB194" s="91"/>
      <c r="AC194" s="91"/>
      <c r="AD194" s="91"/>
      <c r="AE194" s="91"/>
      <c r="AF194" s="91"/>
      <c r="AG194" s="91"/>
      <c r="AH194" s="91"/>
      <c r="AI194" s="91"/>
      <c r="AJ194" s="91"/>
      <c r="AK194" s="91"/>
      <c r="AL194" s="91"/>
      <c r="AM194" s="91"/>
    </row>
    <row r="195" spans="1:39" s="5" customFormat="1" outlineLevel="1">
      <c r="A195" s="91"/>
      <c r="B195" s="91"/>
      <c r="C195" s="91" t="s">
        <v>296</v>
      </c>
      <c r="D195" s="91"/>
      <c r="E195" s="95"/>
      <c r="F195" s="95"/>
      <c r="G195" s="95"/>
      <c r="H195" s="95"/>
      <c r="I195" s="95">
        <f>H197</f>
        <v>0</v>
      </c>
      <c r="J195" s="95">
        <f t="shared" ref="J195" si="54">I197</f>
        <v>200000</v>
      </c>
      <c r="K195" s="95">
        <f t="shared" ref="K195" si="55">J197</f>
        <v>200000</v>
      </c>
      <c r="L195" s="95">
        <f t="shared" ref="L195" si="56">K197</f>
        <v>200000</v>
      </c>
      <c r="M195" s="95">
        <f t="shared" ref="M195" si="57">L197</f>
        <v>200000</v>
      </c>
      <c r="N195" s="95">
        <f t="shared" ref="N195" si="58">M197</f>
        <v>200000</v>
      </c>
      <c r="O195" s="95">
        <f t="shared" ref="O195" si="59">N197</f>
        <v>200000</v>
      </c>
      <c r="P195" s="95">
        <f t="shared" ref="P195" si="60">O197</f>
        <v>200000</v>
      </c>
      <c r="Q195" s="95">
        <f t="shared" ref="Q195" si="61">P197</f>
        <v>200000</v>
      </c>
      <c r="R195" s="95">
        <f t="shared" ref="R195" si="62">Q197</f>
        <v>200000</v>
      </c>
      <c r="S195" s="95">
        <f t="shared" ref="S195" si="63">R197</f>
        <v>200000</v>
      </c>
      <c r="T195" s="95">
        <f t="shared" ref="T195" si="64">S197</f>
        <v>200000</v>
      </c>
      <c r="U195" s="95">
        <f t="shared" ref="U195" si="65">T197</f>
        <v>216000</v>
      </c>
      <c r="V195" s="95">
        <f t="shared" ref="V195" si="66">U197</f>
        <v>216000</v>
      </c>
      <c r="W195" s="95">
        <f t="shared" ref="W195" si="67">V197</f>
        <v>216000</v>
      </c>
      <c r="X195" s="95">
        <f t="shared" ref="X195" si="68">W197</f>
        <v>216000</v>
      </c>
      <c r="Y195" s="95">
        <f t="shared" ref="Y195" si="69">X197</f>
        <v>216000</v>
      </c>
      <c r="Z195" s="95">
        <f t="shared" ref="Z195" si="70">Y197</f>
        <v>216000</v>
      </c>
      <c r="AA195" s="95">
        <f t="shared" ref="AA195" si="71">Z197</f>
        <v>216000</v>
      </c>
      <c r="AB195" s="95">
        <f t="shared" ref="AB195" si="72">AA197</f>
        <v>216000</v>
      </c>
      <c r="AC195" s="95">
        <f t="shared" ref="AC195" si="73">AB197</f>
        <v>216000</v>
      </c>
      <c r="AD195" s="95">
        <f t="shared" ref="AD195" si="74">AC197</f>
        <v>216000</v>
      </c>
      <c r="AE195" s="95">
        <f t="shared" ref="AE195" si="75">AD197</f>
        <v>216000</v>
      </c>
      <c r="AF195" s="95">
        <f t="shared" ref="AF195" si="76">AE197</f>
        <v>216000</v>
      </c>
      <c r="AG195" s="95">
        <f t="shared" ref="AG195" si="77">AF197</f>
        <v>216000</v>
      </c>
      <c r="AH195" s="95">
        <f t="shared" ref="AH195" si="78">AG197</f>
        <v>216000</v>
      </c>
      <c r="AI195" s="95">
        <f t="shared" ref="AI195" si="79">AH197</f>
        <v>216000</v>
      </c>
      <c r="AJ195" s="95">
        <f t="shared" ref="AJ195" si="80">AI197</f>
        <v>216000</v>
      </c>
      <c r="AK195" s="95">
        <f t="shared" ref="AK195" si="81">AJ197</f>
        <v>216000</v>
      </c>
      <c r="AL195" s="95">
        <f t="shared" ref="AL195" si="82">AK197</f>
        <v>216000</v>
      </c>
      <c r="AM195" s="95">
        <f t="shared" ref="AM195" si="83">AL197</f>
        <v>216000</v>
      </c>
    </row>
    <row r="196" spans="1:39" s="5" customFormat="1" outlineLevel="1">
      <c r="A196" s="91"/>
      <c r="B196" s="91"/>
      <c r="C196" s="91" t="s">
        <v>297</v>
      </c>
      <c r="D196" s="91"/>
      <c r="E196" s="95"/>
      <c r="F196" s="95"/>
      <c r="G196" s="95"/>
      <c r="H196" s="95"/>
      <c r="I196" s="95">
        <f>(I163*'Fixed Inputs'!$F$72)+I33+I39</f>
        <v>200000</v>
      </c>
      <c r="J196" s="95">
        <f>(J163*'Fixed Inputs'!$F$72)+J33+J39</f>
        <v>0</v>
      </c>
      <c r="K196" s="95">
        <f>(K163*'Fixed Inputs'!$F$72)+K33+K39</f>
        <v>0</v>
      </c>
      <c r="L196" s="95">
        <f>(L163*'Fixed Inputs'!$F$72)+L33+L39</f>
        <v>0</v>
      </c>
      <c r="M196" s="95">
        <f>(M163*'Fixed Inputs'!$F$72)+M33+M39</f>
        <v>0</v>
      </c>
      <c r="N196" s="95">
        <f>(N163*'Fixed Inputs'!$F$72)+N33+N39</f>
        <v>0</v>
      </c>
      <c r="O196" s="95">
        <f>(O163*'Fixed Inputs'!$F$72)+O33+O39</f>
        <v>0</v>
      </c>
      <c r="P196" s="95">
        <f>(P163*'Fixed Inputs'!$F$72)+P33+P39</f>
        <v>0</v>
      </c>
      <c r="Q196" s="95">
        <f>(Q163*'Fixed Inputs'!$F$72)+Q33+Q39</f>
        <v>0</v>
      </c>
      <c r="R196" s="95">
        <f>(R163*'Fixed Inputs'!$F$72)+R33+R39</f>
        <v>0</v>
      </c>
      <c r="S196" s="95">
        <f>(S163*'Fixed Inputs'!$F$72)+S33+S39</f>
        <v>0</v>
      </c>
      <c r="T196" s="95">
        <f>(T163*'Fixed Inputs'!$F$72)+T33+T39</f>
        <v>16000</v>
      </c>
      <c r="U196" s="95">
        <f>(U163*'Fixed Inputs'!$F$72)+U33+U39</f>
        <v>0</v>
      </c>
      <c r="V196" s="95">
        <f>(V163*'Fixed Inputs'!$F$72)+V33+V39</f>
        <v>0</v>
      </c>
      <c r="W196" s="95">
        <f>(W163*'Fixed Inputs'!$F$72)+W33+W39</f>
        <v>0</v>
      </c>
      <c r="X196" s="95">
        <f>(X163*'Fixed Inputs'!$F$72)+X33+X39</f>
        <v>0</v>
      </c>
      <c r="Y196" s="95">
        <f>(Y163*'Fixed Inputs'!$F$72)+Y33+Y39</f>
        <v>0</v>
      </c>
      <c r="Z196" s="95">
        <f>(Z163*'Fixed Inputs'!$F$72)+Z33+Z39</f>
        <v>0</v>
      </c>
      <c r="AA196" s="95">
        <f>(AA163*'Fixed Inputs'!$F$72)+AA33+AA39</f>
        <v>0</v>
      </c>
      <c r="AB196" s="95">
        <f>(AB163*'Fixed Inputs'!$F$72)+AB33+AB39</f>
        <v>0</v>
      </c>
      <c r="AC196" s="95">
        <f>(AC163*'Fixed Inputs'!$F$72)+AC33+AC39</f>
        <v>0</v>
      </c>
      <c r="AD196" s="95">
        <f>(AD163*'Fixed Inputs'!$F$72)+AD33+AD39</f>
        <v>0</v>
      </c>
      <c r="AE196" s="95">
        <f>(AE163*'Fixed Inputs'!$F$72)+AE33+AE39</f>
        <v>0</v>
      </c>
      <c r="AF196" s="95">
        <f>(AF163*'Fixed Inputs'!$F$72)+AF33+AF39</f>
        <v>0</v>
      </c>
      <c r="AG196" s="95">
        <f>(AG163*'Fixed Inputs'!$F$72)+AG33+AG39</f>
        <v>0</v>
      </c>
      <c r="AH196" s="95">
        <f>(AH163*'Fixed Inputs'!$F$72)+AH33+AH39</f>
        <v>0</v>
      </c>
      <c r="AI196" s="95">
        <f>(AI163*'Fixed Inputs'!$F$72)+AI33+AI39</f>
        <v>0</v>
      </c>
      <c r="AJ196" s="95">
        <f>(AJ163*'Fixed Inputs'!$F$72)+AJ33+AJ39</f>
        <v>0</v>
      </c>
      <c r="AK196" s="95">
        <f>(AK163*'Fixed Inputs'!$F$72)+AK33+AK39</f>
        <v>0</v>
      </c>
      <c r="AL196" s="95">
        <f>(AL163*'Fixed Inputs'!$F$72)+AL33+AL39</f>
        <v>0</v>
      </c>
      <c r="AM196" s="95">
        <f>(AM163*'Fixed Inputs'!$F$72)+AM33+AM39</f>
        <v>0</v>
      </c>
    </row>
    <row r="197" spans="1:39" s="5" customFormat="1" outlineLevel="1">
      <c r="A197" s="91"/>
      <c r="B197" s="91"/>
      <c r="C197" s="91" t="s">
        <v>298</v>
      </c>
      <c r="D197" s="91"/>
      <c r="E197" s="95"/>
      <c r="F197" s="95"/>
      <c r="G197" s="95"/>
      <c r="H197" s="95"/>
      <c r="I197" s="95">
        <f t="shared" ref="I197:AM197" si="84">SUM(I195:I196)</f>
        <v>200000</v>
      </c>
      <c r="J197" s="95">
        <f t="shared" si="84"/>
        <v>200000</v>
      </c>
      <c r="K197" s="95">
        <f t="shared" si="84"/>
        <v>200000</v>
      </c>
      <c r="L197" s="95">
        <f t="shared" si="84"/>
        <v>200000</v>
      </c>
      <c r="M197" s="95">
        <f t="shared" si="84"/>
        <v>200000</v>
      </c>
      <c r="N197" s="95">
        <f t="shared" si="84"/>
        <v>200000</v>
      </c>
      <c r="O197" s="95">
        <f t="shared" si="84"/>
        <v>200000</v>
      </c>
      <c r="P197" s="95">
        <f t="shared" si="84"/>
        <v>200000</v>
      </c>
      <c r="Q197" s="95">
        <f t="shared" si="84"/>
        <v>200000</v>
      </c>
      <c r="R197" s="95">
        <f t="shared" si="84"/>
        <v>200000</v>
      </c>
      <c r="S197" s="95">
        <f t="shared" si="84"/>
        <v>200000</v>
      </c>
      <c r="T197" s="95">
        <f t="shared" si="84"/>
        <v>216000</v>
      </c>
      <c r="U197" s="95">
        <f t="shared" si="84"/>
        <v>216000</v>
      </c>
      <c r="V197" s="95">
        <f t="shared" si="84"/>
        <v>216000</v>
      </c>
      <c r="W197" s="95">
        <f t="shared" si="84"/>
        <v>216000</v>
      </c>
      <c r="X197" s="95">
        <f t="shared" si="84"/>
        <v>216000</v>
      </c>
      <c r="Y197" s="95">
        <f t="shared" si="84"/>
        <v>216000</v>
      </c>
      <c r="Z197" s="95">
        <f t="shared" si="84"/>
        <v>216000</v>
      </c>
      <c r="AA197" s="95">
        <f t="shared" si="84"/>
        <v>216000</v>
      </c>
      <c r="AB197" s="95">
        <f t="shared" si="84"/>
        <v>216000</v>
      </c>
      <c r="AC197" s="95">
        <f t="shared" si="84"/>
        <v>216000</v>
      </c>
      <c r="AD197" s="95">
        <f t="shared" si="84"/>
        <v>216000</v>
      </c>
      <c r="AE197" s="95">
        <f t="shared" si="84"/>
        <v>216000</v>
      </c>
      <c r="AF197" s="95">
        <f t="shared" si="84"/>
        <v>216000</v>
      </c>
      <c r="AG197" s="95">
        <f t="shared" si="84"/>
        <v>216000</v>
      </c>
      <c r="AH197" s="95">
        <f t="shared" si="84"/>
        <v>216000</v>
      </c>
      <c r="AI197" s="95">
        <f t="shared" si="84"/>
        <v>216000</v>
      </c>
      <c r="AJ197" s="95">
        <f t="shared" si="84"/>
        <v>216000</v>
      </c>
      <c r="AK197" s="95">
        <f t="shared" si="84"/>
        <v>216000</v>
      </c>
      <c r="AL197" s="95">
        <f t="shared" si="84"/>
        <v>216000</v>
      </c>
      <c r="AM197" s="95">
        <f t="shared" si="84"/>
        <v>216000</v>
      </c>
    </row>
    <row r="198" spans="1:39" s="5" customFormat="1" outlineLevel="1">
      <c r="A198" s="91"/>
      <c r="B198" s="91"/>
      <c r="C198" s="91"/>
      <c r="D198" s="91"/>
      <c r="E198" s="95"/>
      <c r="F198" s="95"/>
      <c r="G198" s="95"/>
      <c r="H198" s="95"/>
      <c r="I198" s="95"/>
      <c r="J198" s="95"/>
      <c r="K198" s="95"/>
      <c r="L198" s="95"/>
      <c r="M198" s="95"/>
      <c r="N198" s="95"/>
      <c r="O198" s="95"/>
      <c r="P198" s="95"/>
      <c r="Q198" s="95"/>
      <c r="R198" s="95"/>
      <c r="S198" s="95"/>
      <c r="T198" s="95"/>
      <c r="U198" s="95"/>
      <c r="V198" s="95"/>
      <c r="W198" s="95"/>
      <c r="X198" s="95"/>
      <c r="Y198" s="95"/>
      <c r="Z198" s="95"/>
      <c r="AA198" s="95"/>
      <c r="AB198" s="95"/>
      <c r="AC198" s="95"/>
      <c r="AD198" s="95"/>
      <c r="AE198" s="95"/>
      <c r="AF198" s="95"/>
      <c r="AG198" s="95"/>
      <c r="AH198" s="95"/>
      <c r="AI198" s="95"/>
      <c r="AJ198" s="95"/>
      <c r="AK198" s="95"/>
      <c r="AL198" s="95"/>
      <c r="AM198" s="95"/>
    </row>
    <row r="199" spans="1:39" s="5" customFormat="1" outlineLevel="1">
      <c r="A199" s="91"/>
      <c r="B199" s="91"/>
      <c r="C199" s="91" t="s">
        <v>299</v>
      </c>
      <c r="D199" s="91"/>
      <c r="E199" s="95"/>
      <c r="F199" s="95"/>
      <c r="G199" s="95"/>
      <c r="H199" s="95"/>
      <c r="I199" s="95">
        <f t="shared" ref="I199" si="85">H201</f>
        <v>0</v>
      </c>
      <c r="J199" s="95">
        <f ca="1">I201</f>
        <v>0</v>
      </c>
      <c r="K199" s="95">
        <f t="shared" ref="K199" ca="1" si="86">J201</f>
        <v>20000</v>
      </c>
      <c r="L199" s="95">
        <f t="shared" ref="L199" ca="1" si="87">K201</f>
        <v>40000</v>
      </c>
      <c r="M199" s="95">
        <f t="shared" ref="M199" ca="1" si="88">L201</f>
        <v>60000</v>
      </c>
      <c r="N199" s="95">
        <f t="shared" ref="N199" ca="1" si="89">M201</f>
        <v>80000</v>
      </c>
      <c r="O199" s="95">
        <f t="shared" ref="O199" ca="1" si="90">N201</f>
        <v>100000</v>
      </c>
      <c r="P199" s="95">
        <f t="shared" ref="P199" ca="1" si="91">O201</f>
        <v>120000</v>
      </c>
      <c r="Q199" s="95">
        <f t="shared" ref="Q199" ca="1" si="92">P201</f>
        <v>140000</v>
      </c>
      <c r="R199" s="95">
        <f t="shared" ref="R199" ca="1" si="93">Q201</f>
        <v>160000</v>
      </c>
      <c r="S199" s="95">
        <f t="shared" ref="S199" ca="1" si="94">R201</f>
        <v>180000</v>
      </c>
      <c r="T199" s="95">
        <f t="shared" ref="T199" ca="1" si="95">S201</f>
        <v>200000</v>
      </c>
      <c r="U199" s="95">
        <f t="shared" ref="U199" ca="1" si="96">T201</f>
        <v>200000</v>
      </c>
      <c r="V199" s="95">
        <f t="shared" ref="V199" ca="1" si="97">U201</f>
        <v>201600</v>
      </c>
      <c r="W199" s="95">
        <f t="shared" ref="W199" ca="1" si="98">V201</f>
        <v>203200</v>
      </c>
      <c r="X199" s="95">
        <f t="shared" ref="X199" ca="1" si="99">W201</f>
        <v>204800</v>
      </c>
      <c r="Y199" s="95">
        <f t="shared" ref="Y199" ca="1" si="100">X201</f>
        <v>206400</v>
      </c>
      <c r="Z199" s="95">
        <f t="shared" ref="Z199" ca="1" si="101">Y201</f>
        <v>208000</v>
      </c>
      <c r="AA199" s="95">
        <f t="shared" ref="AA199" ca="1" si="102">Z201</f>
        <v>209600</v>
      </c>
      <c r="AB199" s="95">
        <f t="shared" ref="AB199" ca="1" si="103">AA201</f>
        <v>211200</v>
      </c>
      <c r="AC199" s="95">
        <f t="shared" ref="AC199" ca="1" si="104">AB201</f>
        <v>212800</v>
      </c>
      <c r="AD199" s="95">
        <f t="shared" ref="AD199" ca="1" si="105">AC201</f>
        <v>214400</v>
      </c>
      <c r="AE199" s="95">
        <f t="shared" ref="AE199" ca="1" si="106">AD201</f>
        <v>216000</v>
      </c>
      <c r="AF199" s="95">
        <f t="shared" ref="AF199" ca="1" si="107">AE201</f>
        <v>216000</v>
      </c>
      <c r="AG199" s="95">
        <f t="shared" ref="AG199" ca="1" si="108">AF201</f>
        <v>216000</v>
      </c>
      <c r="AH199" s="95">
        <f t="shared" ref="AH199" ca="1" si="109">AG201</f>
        <v>216000</v>
      </c>
      <c r="AI199" s="95">
        <f t="shared" ref="AI199" ca="1" si="110">AH201</f>
        <v>216000</v>
      </c>
      <c r="AJ199" s="95">
        <f t="shared" ref="AJ199" ca="1" si="111">AI201</f>
        <v>216000</v>
      </c>
      <c r="AK199" s="95">
        <f t="shared" ref="AK199" ca="1" si="112">AJ201</f>
        <v>216000</v>
      </c>
      <c r="AL199" s="95">
        <f t="shared" ref="AL199" ca="1" si="113">AK201</f>
        <v>216000</v>
      </c>
      <c r="AM199" s="95">
        <f t="shared" ref="AM199" ca="1" si="114">AL201</f>
        <v>216000</v>
      </c>
    </row>
    <row r="200" spans="1:39" s="5" customFormat="1" outlineLevel="1">
      <c r="A200" s="91"/>
      <c r="B200" s="91"/>
      <c r="C200" s="91" t="s">
        <v>300</v>
      </c>
      <c r="D200" s="91"/>
      <c r="E200" s="95"/>
      <c r="F200" s="95"/>
      <c r="G200" s="95"/>
      <c r="H200" s="95"/>
      <c r="I200" s="95">
        <f ca="1">MAX(0,H200+(H196/'Fixed Inputs'!$F$92)-IF(I2&gt;'Fixed Inputs'!$F$92,OFFSET(H196,0,-'Fixed Inputs'!$F$92)/'Fixed Inputs'!$F$92,0))</f>
        <v>0</v>
      </c>
      <c r="J200" s="95">
        <f ca="1">MAX(0,I200+(I196/'Fixed Inputs'!$F$92)-IF(J2&gt;'Fixed Inputs'!$F$92,OFFSET(I196,0,-'Fixed Inputs'!$F$92)/'Fixed Inputs'!$F$92,0))</f>
        <v>20000</v>
      </c>
      <c r="K200" s="95">
        <f ca="1">MAX(0,J200+(J196/'Fixed Inputs'!$F$92)-IF(K2&gt;'Fixed Inputs'!$F$92,OFFSET(J196,0,-'Fixed Inputs'!$F$92)/'Fixed Inputs'!$F$92,0))</f>
        <v>20000</v>
      </c>
      <c r="L200" s="95">
        <f ca="1">MAX(0,K200+(K196/'Fixed Inputs'!$F$92)-IF(L2&gt;'Fixed Inputs'!$F$92,OFFSET(K196,0,-'Fixed Inputs'!$F$92)/'Fixed Inputs'!$F$92,0))</f>
        <v>20000</v>
      </c>
      <c r="M200" s="95">
        <f ca="1">MAX(0,L200+(L196/'Fixed Inputs'!$F$92)-IF(M2&gt;'Fixed Inputs'!$F$92,OFFSET(L196,0,-'Fixed Inputs'!$F$92)/'Fixed Inputs'!$F$92,0))</f>
        <v>20000</v>
      </c>
      <c r="N200" s="95">
        <f ca="1">MAX(0,M200+(M196/'Fixed Inputs'!$F$92)-IF(N2&gt;'Fixed Inputs'!$F$92,OFFSET(M196,0,-'Fixed Inputs'!$F$92)/'Fixed Inputs'!$F$92,0))</f>
        <v>20000</v>
      </c>
      <c r="O200" s="95">
        <f ca="1">MAX(0,N200+(N196/'Fixed Inputs'!$F$92)-IF(O2&gt;'Fixed Inputs'!$F$92,OFFSET(N196,0,-'Fixed Inputs'!$F$92)/'Fixed Inputs'!$F$92,0))</f>
        <v>20000</v>
      </c>
      <c r="P200" s="95">
        <f ca="1">MAX(0,O200+(O196/'Fixed Inputs'!$F$92)-IF(P2&gt;'Fixed Inputs'!$F$92,OFFSET(O196,0,-'Fixed Inputs'!$F$92)/'Fixed Inputs'!$F$92,0))</f>
        <v>20000</v>
      </c>
      <c r="Q200" s="95">
        <f ca="1">MAX(0,P200+(P196/'Fixed Inputs'!$F$92)-IF(Q2&gt;'Fixed Inputs'!$F$92,OFFSET(P196,0,-'Fixed Inputs'!$F$92)/'Fixed Inputs'!$F$92,0))</f>
        <v>20000</v>
      </c>
      <c r="R200" s="95">
        <f ca="1">MAX(0,Q200+(Q196/'Fixed Inputs'!$F$92)-IF(R2&gt;'Fixed Inputs'!$F$92,OFFSET(Q196,0,-'Fixed Inputs'!$F$92)/'Fixed Inputs'!$F$92,0))</f>
        <v>20000</v>
      </c>
      <c r="S200" s="95">
        <f ca="1">MAX(0,R200+(R196/'Fixed Inputs'!$F$92)-IF(S2&gt;'Fixed Inputs'!$F$92,OFFSET(R196,0,-'Fixed Inputs'!$F$92)/'Fixed Inputs'!$F$92,0))</f>
        <v>20000</v>
      </c>
      <c r="T200" s="95">
        <f ca="1">MAX(0,S200+(S196/'Fixed Inputs'!$F$92)-IF(T2&gt;'Fixed Inputs'!$F$92,OFFSET(S196,0,-'Fixed Inputs'!$F$92)/'Fixed Inputs'!$F$92,0))</f>
        <v>0</v>
      </c>
      <c r="U200" s="95">
        <f ca="1">MAX(0,T200+(T196/'Fixed Inputs'!$F$92)-IF(U2&gt;'Fixed Inputs'!$F$92,OFFSET(T196,0,-'Fixed Inputs'!$F$92)/'Fixed Inputs'!$F$92,0))</f>
        <v>1600</v>
      </c>
      <c r="V200" s="95">
        <f ca="1">MAX(0,U200+(U196/'Fixed Inputs'!$F$92)-IF(V2&gt;'Fixed Inputs'!$F$92,OFFSET(U196,0,-'Fixed Inputs'!$F$92)/'Fixed Inputs'!$F$92,0))</f>
        <v>1600</v>
      </c>
      <c r="W200" s="95">
        <f ca="1">MAX(0,V200+(V196/'Fixed Inputs'!$F$92)-IF(W2&gt;'Fixed Inputs'!$F$92,OFFSET(V196,0,-'Fixed Inputs'!$F$92)/'Fixed Inputs'!$F$92,0))</f>
        <v>1600</v>
      </c>
      <c r="X200" s="95">
        <f ca="1">MAX(0,W200+(W196/'Fixed Inputs'!$F$92)-IF(X2&gt;'Fixed Inputs'!$F$92,OFFSET(W196,0,-'Fixed Inputs'!$F$92)/'Fixed Inputs'!$F$92,0))</f>
        <v>1600</v>
      </c>
      <c r="Y200" s="95">
        <f ca="1">MAX(0,X200+(X196/'Fixed Inputs'!$F$92)-IF(Y2&gt;'Fixed Inputs'!$F$92,OFFSET(X196,0,-'Fixed Inputs'!$F$92)/'Fixed Inputs'!$F$92,0))</f>
        <v>1600</v>
      </c>
      <c r="Z200" s="95">
        <f ca="1">MAX(0,Y200+(Y196/'Fixed Inputs'!$F$92)-IF(Z2&gt;'Fixed Inputs'!$F$92,OFFSET(Y196,0,-'Fixed Inputs'!$F$92)/'Fixed Inputs'!$F$92,0))</f>
        <v>1600</v>
      </c>
      <c r="AA200" s="95">
        <f ca="1">MAX(0,Z200+(Z196/'Fixed Inputs'!$F$92)-IF(AA2&gt;'Fixed Inputs'!$F$92,OFFSET(Z196,0,-'Fixed Inputs'!$F$92)/'Fixed Inputs'!$F$92,0))</f>
        <v>1600</v>
      </c>
      <c r="AB200" s="95">
        <f ca="1">MAX(0,AA200+(AA196/'Fixed Inputs'!$F$92)-IF(AB2&gt;'Fixed Inputs'!$F$92,OFFSET(AA196,0,-'Fixed Inputs'!$F$92)/'Fixed Inputs'!$F$92,0))</f>
        <v>1600</v>
      </c>
      <c r="AC200" s="95">
        <f ca="1">MAX(0,AB200+(AB196/'Fixed Inputs'!$F$92)-IF(AC2&gt;'Fixed Inputs'!$F$92,OFFSET(AB196,0,-'Fixed Inputs'!$F$92)/'Fixed Inputs'!$F$92,0))</f>
        <v>1600</v>
      </c>
      <c r="AD200" s="95">
        <f ca="1">MAX(0,AC200+(AC196/'Fixed Inputs'!$F$92)-IF(AD2&gt;'Fixed Inputs'!$F$92,OFFSET(AC196,0,-'Fixed Inputs'!$F$92)/'Fixed Inputs'!$F$92,0))</f>
        <v>1600</v>
      </c>
      <c r="AE200" s="95">
        <f ca="1">MAX(0,AD200+(AD196/'Fixed Inputs'!$F$92)-IF(AE2&gt;'Fixed Inputs'!$F$92,OFFSET(AD196,0,-'Fixed Inputs'!$F$92)/'Fixed Inputs'!$F$92,0))</f>
        <v>0</v>
      </c>
      <c r="AF200" s="95">
        <f ca="1">MAX(0,AE200+(AE196/'Fixed Inputs'!$F$92)-IF(AF2&gt;'Fixed Inputs'!$F$92,OFFSET(AE196,0,-'Fixed Inputs'!$F$92)/'Fixed Inputs'!$F$92,0))</f>
        <v>0</v>
      </c>
      <c r="AG200" s="95">
        <f ca="1">MAX(0,AF200+(AF196/'Fixed Inputs'!$F$92)-IF(AG2&gt;'Fixed Inputs'!$F$92,OFFSET(AF196,0,-'Fixed Inputs'!$F$92)/'Fixed Inputs'!$F$92,0))</f>
        <v>0</v>
      </c>
      <c r="AH200" s="95">
        <f ca="1">MAX(0,AG200+(AG196/'Fixed Inputs'!$F$92)-IF(AH2&gt;'Fixed Inputs'!$F$92,OFFSET(AG196,0,-'Fixed Inputs'!$F$92)/'Fixed Inputs'!$F$92,0))</f>
        <v>0</v>
      </c>
      <c r="AI200" s="95">
        <f ca="1">MAX(0,AH200+(AH196/'Fixed Inputs'!$F$92)-IF(AI2&gt;'Fixed Inputs'!$F$92,OFFSET(AH196,0,-'Fixed Inputs'!$F$92)/'Fixed Inputs'!$F$92,0))</f>
        <v>0</v>
      </c>
      <c r="AJ200" s="95">
        <f ca="1">MAX(0,AI200+(AI196/'Fixed Inputs'!$F$92)-IF(AJ2&gt;'Fixed Inputs'!$F$92,OFFSET(AI196,0,-'Fixed Inputs'!$F$92)/'Fixed Inputs'!$F$92,0))</f>
        <v>0</v>
      </c>
      <c r="AK200" s="95">
        <f ca="1">MAX(0,AJ200+(AJ196/'Fixed Inputs'!$F$92)-IF(AK2&gt;'Fixed Inputs'!$F$92,OFFSET(AJ196,0,-'Fixed Inputs'!$F$92)/'Fixed Inputs'!$F$92,0))</f>
        <v>0</v>
      </c>
      <c r="AL200" s="95">
        <f ca="1">MAX(0,AK200+(AK196/'Fixed Inputs'!$F$92)-IF(AL2&gt;'Fixed Inputs'!$F$92,OFFSET(AK196,0,-'Fixed Inputs'!$F$92)/'Fixed Inputs'!$F$92,0))</f>
        <v>0</v>
      </c>
      <c r="AM200" s="95">
        <f ca="1">MAX(0,AL200+(AL196/'Fixed Inputs'!$F$92)-IF(AM2&gt;'Fixed Inputs'!$F$92,OFFSET(AL196,0,-'Fixed Inputs'!$F$92)/'Fixed Inputs'!$F$92,0))</f>
        <v>0</v>
      </c>
    </row>
    <row r="201" spans="1:39" s="5" customFormat="1" outlineLevel="1">
      <c r="A201" s="91"/>
      <c r="B201" s="91"/>
      <c r="C201" s="91" t="s">
        <v>301</v>
      </c>
      <c r="D201" s="91"/>
      <c r="E201" s="95"/>
      <c r="F201" s="95"/>
      <c r="G201" s="95"/>
      <c r="H201" s="95"/>
      <c r="I201" s="95">
        <f t="shared" ref="I201:AM201" ca="1" si="115">SUM(I199:I200)</f>
        <v>0</v>
      </c>
      <c r="J201" s="95">
        <f ca="1">SUM(J199:J200)</f>
        <v>20000</v>
      </c>
      <c r="K201" s="95">
        <f t="shared" ca="1" si="115"/>
        <v>40000</v>
      </c>
      <c r="L201" s="95">
        <f t="shared" ca="1" si="115"/>
        <v>60000</v>
      </c>
      <c r="M201" s="95">
        <f t="shared" ca="1" si="115"/>
        <v>80000</v>
      </c>
      <c r="N201" s="95">
        <f t="shared" ca="1" si="115"/>
        <v>100000</v>
      </c>
      <c r="O201" s="95">
        <f t="shared" ca="1" si="115"/>
        <v>120000</v>
      </c>
      <c r="P201" s="95">
        <f t="shared" ca="1" si="115"/>
        <v>140000</v>
      </c>
      <c r="Q201" s="95">
        <f t="shared" ca="1" si="115"/>
        <v>160000</v>
      </c>
      <c r="R201" s="95">
        <f t="shared" ca="1" si="115"/>
        <v>180000</v>
      </c>
      <c r="S201" s="95">
        <f t="shared" ca="1" si="115"/>
        <v>200000</v>
      </c>
      <c r="T201" s="95">
        <f t="shared" ca="1" si="115"/>
        <v>200000</v>
      </c>
      <c r="U201" s="95">
        <f t="shared" ca="1" si="115"/>
        <v>201600</v>
      </c>
      <c r="V201" s="95">
        <f t="shared" ca="1" si="115"/>
        <v>203200</v>
      </c>
      <c r="W201" s="95">
        <f t="shared" ca="1" si="115"/>
        <v>204800</v>
      </c>
      <c r="X201" s="95">
        <f t="shared" ca="1" si="115"/>
        <v>206400</v>
      </c>
      <c r="Y201" s="95">
        <f t="shared" ca="1" si="115"/>
        <v>208000</v>
      </c>
      <c r="Z201" s="95">
        <f t="shared" ca="1" si="115"/>
        <v>209600</v>
      </c>
      <c r="AA201" s="95">
        <f t="shared" ca="1" si="115"/>
        <v>211200</v>
      </c>
      <c r="AB201" s="95">
        <f t="shared" ca="1" si="115"/>
        <v>212800</v>
      </c>
      <c r="AC201" s="95">
        <f t="shared" ca="1" si="115"/>
        <v>214400</v>
      </c>
      <c r="AD201" s="95">
        <f t="shared" ca="1" si="115"/>
        <v>216000</v>
      </c>
      <c r="AE201" s="95">
        <f t="shared" ca="1" si="115"/>
        <v>216000</v>
      </c>
      <c r="AF201" s="95">
        <f t="shared" ca="1" si="115"/>
        <v>216000</v>
      </c>
      <c r="AG201" s="95">
        <f t="shared" ca="1" si="115"/>
        <v>216000</v>
      </c>
      <c r="AH201" s="95">
        <f t="shared" ca="1" si="115"/>
        <v>216000</v>
      </c>
      <c r="AI201" s="95">
        <f t="shared" ca="1" si="115"/>
        <v>216000</v>
      </c>
      <c r="AJ201" s="95">
        <f t="shared" ca="1" si="115"/>
        <v>216000</v>
      </c>
      <c r="AK201" s="95">
        <f t="shared" ca="1" si="115"/>
        <v>216000</v>
      </c>
      <c r="AL201" s="95">
        <f t="shared" ca="1" si="115"/>
        <v>216000</v>
      </c>
      <c r="AM201" s="95">
        <f t="shared" ca="1" si="115"/>
        <v>216000</v>
      </c>
    </row>
    <row r="202" spans="1:39" s="5" customFormat="1" outlineLevel="1">
      <c r="A202" s="91"/>
      <c r="B202" s="91"/>
      <c r="C202" s="91"/>
      <c r="D202" s="91"/>
      <c r="E202" s="95"/>
      <c r="F202" s="95"/>
      <c r="G202" s="95"/>
      <c r="H202" s="95"/>
      <c r="I202" s="95"/>
      <c r="J202" s="95"/>
      <c r="K202" s="95"/>
      <c r="L202" s="95"/>
      <c r="M202" s="95"/>
      <c r="N202" s="95"/>
      <c r="O202" s="95"/>
      <c r="P202" s="95"/>
      <c r="Q202" s="95"/>
      <c r="R202" s="95"/>
      <c r="S202" s="95"/>
      <c r="T202" s="95"/>
      <c r="U202" s="95"/>
      <c r="V202" s="95"/>
      <c r="W202" s="95"/>
      <c r="X202" s="95"/>
      <c r="Y202" s="95"/>
      <c r="Z202" s="95"/>
      <c r="AA202" s="95"/>
      <c r="AB202" s="95"/>
      <c r="AC202" s="95"/>
      <c r="AD202" s="95"/>
      <c r="AE202" s="95"/>
      <c r="AF202" s="95"/>
      <c r="AG202" s="95"/>
      <c r="AH202" s="95"/>
      <c r="AI202" s="95"/>
      <c r="AJ202" s="95"/>
      <c r="AK202" s="95"/>
      <c r="AL202" s="95"/>
      <c r="AM202" s="95"/>
    </row>
    <row r="203" spans="1:39" s="5" customFormat="1" outlineLevel="1">
      <c r="A203" s="91"/>
      <c r="B203" s="91"/>
      <c r="C203" s="91" t="s">
        <v>302</v>
      </c>
      <c r="D203" s="91"/>
      <c r="E203" s="95"/>
      <c r="F203" s="95"/>
      <c r="G203" s="95"/>
      <c r="H203" s="95"/>
      <c r="I203" s="95">
        <f t="shared" ref="I203:AM203" si="116">I195-I199</f>
        <v>0</v>
      </c>
      <c r="J203" s="95">
        <f t="shared" ca="1" si="116"/>
        <v>200000</v>
      </c>
      <c r="K203" s="95">
        <f t="shared" ca="1" si="116"/>
        <v>180000</v>
      </c>
      <c r="L203" s="95">
        <f t="shared" ca="1" si="116"/>
        <v>160000</v>
      </c>
      <c r="M203" s="95">
        <f t="shared" ca="1" si="116"/>
        <v>140000</v>
      </c>
      <c r="N203" s="95">
        <f t="shared" ca="1" si="116"/>
        <v>120000</v>
      </c>
      <c r="O203" s="95">
        <f t="shared" ca="1" si="116"/>
        <v>100000</v>
      </c>
      <c r="P203" s="95">
        <f t="shared" ca="1" si="116"/>
        <v>80000</v>
      </c>
      <c r="Q203" s="95">
        <f t="shared" ca="1" si="116"/>
        <v>60000</v>
      </c>
      <c r="R203" s="95">
        <f t="shared" ca="1" si="116"/>
        <v>40000</v>
      </c>
      <c r="S203" s="95">
        <f t="shared" ca="1" si="116"/>
        <v>20000</v>
      </c>
      <c r="T203" s="95">
        <f t="shared" ca="1" si="116"/>
        <v>0</v>
      </c>
      <c r="U203" s="95">
        <f t="shared" ca="1" si="116"/>
        <v>16000</v>
      </c>
      <c r="V203" s="95">
        <f t="shared" ca="1" si="116"/>
        <v>14400</v>
      </c>
      <c r="W203" s="95">
        <f t="shared" ca="1" si="116"/>
        <v>12800</v>
      </c>
      <c r="X203" s="95">
        <f t="shared" ca="1" si="116"/>
        <v>11200</v>
      </c>
      <c r="Y203" s="95">
        <f t="shared" ca="1" si="116"/>
        <v>9600</v>
      </c>
      <c r="Z203" s="95">
        <f t="shared" ca="1" si="116"/>
        <v>8000</v>
      </c>
      <c r="AA203" s="95">
        <f t="shared" ca="1" si="116"/>
        <v>6400</v>
      </c>
      <c r="AB203" s="95">
        <f t="shared" ca="1" si="116"/>
        <v>4800</v>
      </c>
      <c r="AC203" s="95">
        <f t="shared" ca="1" si="116"/>
        <v>3200</v>
      </c>
      <c r="AD203" s="95">
        <f t="shared" ca="1" si="116"/>
        <v>1600</v>
      </c>
      <c r="AE203" s="95">
        <f t="shared" ca="1" si="116"/>
        <v>0</v>
      </c>
      <c r="AF203" s="95">
        <f t="shared" ca="1" si="116"/>
        <v>0</v>
      </c>
      <c r="AG203" s="95">
        <f t="shared" ca="1" si="116"/>
        <v>0</v>
      </c>
      <c r="AH203" s="95">
        <f t="shared" ca="1" si="116"/>
        <v>0</v>
      </c>
      <c r="AI203" s="95">
        <f t="shared" ca="1" si="116"/>
        <v>0</v>
      </c>
      <c r="AJ203" s="95">
        <f t="shared" ca="1" si="116"/>
        <v>0</v>
      </c>
      <c r="AK203" s="95">
        <f t="shared" ca="1" si="116"/>
        <v>0</v>
      </c>
      <c r="AL203" s="95">
        <f t="shared" ca="1" si="116"/>
        <v>0</v>
      </c>
      <c r="AM203" s="95">
        <f t="shared" ca="1" si="116"/>
        <v>0</v>
      </c>
    </row>
    <row r="204" spans="1:39" s="5" customFormat="1" outlineLevel="1">
      <c r="A204" s="91"/>
      <c r="B204" s="91"/>
      <c r="C204" s="91" t="s">
        <v>303</v>
      </c>
      <c r="D204" s="91"/>
      <c r="E204" s="95"/>
      <c r="F204" s="95"/>
      <c r="G204" s="95"/>
      <c r="H204" s="95"/>
      <c r="I204" s="95">
        <f t="shared" ref="I204:AM204" ca="1" si="117">I197-I201</f>
        <v>200000</v>
      </c>
      <c r="J204" s="95">
        <f t="shared" ca="1" si="117"/>
        <v>180000</v>
      </c>
      <c r="K204" s="95">
        <f t="shared" ca="1" si="117"/>
        <v>160000</v>
      </c>
      <c r="L204" s="95">
        <f t="shared" ca="1" si="117"/>
        <v>140000</v>
      </c>
      <c r="M204" s="95">
        <f t="shared" ca="1" si="117"/>
        <v>120000</v>
      </c>
      <c r="N204" s="95">
        <f t="shared" ca="1" si="117"/>
        <v>100000</v>
      </c>
      <c r="O204" s="95">
        <f t="shared" ca="1" si="117"/>
        <v>80000</v>
      </c>
      <c r="P204" s="95">
        <f t="shared" ca="1" si="117"/>
        <v>60000</v>
      </c>
      <c r="Q204" s="95">
        <f t="shared" ca="1" si="117"/>
        <v>40000</v>
      </c>
      <c r="R204" s="95">
        <f t="shared" ca="1" si="117"/>
        <v>20000</v>
      </c>
      <c r="S204" s="95">
        <f t="shared" ca="1" si="117"/>
        <v>0</v>
      </c>
      <c r="T204" s="95">
        <f t="shared" ca="1" si="117"/>
        <v>16000</v>
      </c>
      <c r="U204" s="95">
        <f t="shared" ca="1" si="117"/>
        <v>14400</v>
      </c>
      <c r="V204" s="95">
        <f t="shared" ca="1" si="117"/>
        <v>12800</v>
      </c>
      <c r="W204" s="95">
        <f t="shared" ca="1" si="117"/>
        <v>11200</v>
      </c>
      <c r="X204" s="95">
        <f t="shared" ca="1" si="117"/>
        <v>9600</v>
      </c>
      <c r="Y204" s="95">
        <f t="shared" ca="1" si="117"/>
        <v>8000</v>
      </c>
      <c r="Z204" s="95">
        <f t="shared" ca="1" si="117"/>
        <v>6400</v>
      </c>
      <c r="AA204" s="95">
        <f t="shared" ca="1" si="117"/>
        <v>4800</v>
      </c>
      <c r="AB204" s="95">
        <f t="shared" ca="1" si="117"/>
        <v>3200</v>
      </c>
      <c r="AC204" s="95">
        <f t="shared" ca="1" si="117"/>
        <v>1600</v>
      </c>
      <c r="AD204" s="95">
        <f t="shared" ca="1" si="117"/>
        <v>0</v>
      </c>
      <c r="AE204" s="95">
        <f t="shared" ca="1" si="117"/>
        <v>0</v>
      </c>
      <c r="AF204" s="95">
        <f t="shared" ca="1" si="117"/>
        <v>0</v>
      </c>
      <c r="AG204" s="95">
        <f t="shared" ca="1" si="117"/>
        <v>0</v>
      </c>
      <c r="AH204" s="95">
        <f t="shared" ca="1" si="117"/>
        <v>0</v>
      </c>
      <c r="AI204" s="95">
        <f t="shared" ca="1" si="117"/>
        <v>0</v>
      </c>
      <c r="AJ204" s="95">
        <f t="shared" ca="1" si="117"/>
        <v>0</v>
      </c>
      <c r="AK204" s="95">
        <f t="shared" ca="1" si="117"/>
        <v>0</v>
      </c>
      <c r="AL204" s="95">
        <f t="shared" ca="1" si="117"/>
        <v>0</v>
      </c>
      <c r="AM204" s="95">
        <f t="shared" ca="1" si="117"/>
        <v>0</v>
      </c>
    </row>
    <row r="205" spans="1:39" s="5" customFormat="1" outlineLevel="1">
      <c r="A205" s="91"/>
      <c r="B205" s="91"/>
      <c r="C205" s="91"/>
      <c r="D205" s="91"/>
      <c r="E205" s="95"/>
      <c r="F205" s="95"/>
      <c r="G205" s="95"/>
      <c r="H205" s="95"/>
      <c r="I205" s="95"/>
      <c r="J205" s="95"/>
      <c r="K205" s="95"/>
      <c r="L205" s="95"/>
      <c r="M205" s="95"/>
      <c r="N205" s="95"/>
      <c r="O205" s="95"/>
      <c r="P205" s="95"/>
      <c r="Q205" s="95"/>
      <c r="R205" s="95"/>
      <c r="S205" s="95"/>
      <c r="T205" s="95"/>
      <c r="U205" s="95"/>
      <c r="V205" s="95"/>
      <c r="W205" s="95"/>
      <c r="X205" s="95"/>
      <c r="Y205" s="95"/>
      <c r="Z205" s="95"/>
      <c r="AA205" s="95"/>
      <c r="AB205" s="95"/>
      <c r="AC205" s="95"/>
      <c r="AD205" s="95"/>
      <c r="AE205" s="95"/>
      <c r="AF205" s="95"/>
      <c r="AG205" s="95"/>
      <c r="AH205" s="95"/>
      <c r="AI205" s="95"/>
      <c r="AJ205" s="95"/>
      <c r="AK205" s="95"/>
      <c r="AL205" s="95"/>
      <c r="AM205" s="95"/>
    </row>
    <row r="206" spans="1:39" s="5" customFormat="1" outlineLevel="1">
      <c r="A206" s="91"/>
      <c r="B206" s="91"/>
      <c r="C206" s="121" t="s">
        <v>304</v>
      </c>
      <c r="D206" s="121"/>
      <c r="E206" s="122"/>
      <c r="F206" s="122"/>
      <c r="G206" s="122"/>
      <c r="H206" s="122"/>
      <c r="I206" s="122">
        <f t="shared" ref="I206:AM206" ca="1" si="118">-I200</f>
        <v>0</v>
      </c>
      <c r="J206" s="122">
        <f t="shared" ca="1" si="118"/>
        <v>-20000</v>
      </c>
      <c r="K206" s="122">
        <f t="shared" ca="1" si="118"/>
        <v>-20000</v>
      </c>
      <c r="L206" s="122">
        <f t="shared" ca="1" si="118"/>
        <v>-20000</v>
      </c>
      <c r="M206" s="122">
        <f t="shared" ca="1" si="118"/>
        <v>-20000</v>
      </c>
      <c r="N206" s="122">
        <f t="shared" ca="1" si="118"/>
        <v>-20000</v>
      </c>
      <c r="O206" s="122">
        <f t="shared" ca="1" si="118"/>
        <v>-20000</v>
      </c>
      <c r="P206" s="122">
        <f t="shared" ca="1" si="118"/>
        <v>-20000</v>
      </c>
      <c r="Q206" s="122">
        <f t="shared" ca="1" si="118"/>
        <v>-20000</v>
      </c>
      <c r="R206" s="122">
        <f t="shared" ca="1" si="118"/>
        <v>-20000</v>
      </c>
      <c r="S206" s="122">
        <f t="shared" ca="1" si="118"/>
        <v>-20000</v>
      </c>
      <c r="T206" s="122">
        <f t="shared" ca="1" si="118"/>
        <v>0</v>
      </c>
      <c r="U206" s="122">
        <f t="shared" ca="1" si="118"/>
        <v>-1600</v>
      </c>
      <c r="V206" s="122">
        <f t="shared" ca="1" si="118"/>
        <v>-1600</v>
      </c>
      <c r="W206" s="122">
        <f t="shared" ca="1" si="118"/>
        <v>-1600</v>
      </c>
      <c r="X206" s="122">
        <f t="shared" ca="1" si="118"/>
        <v>-1600</v>
      </c>
      <c r="Y206" s="122">
        <f t="shared" ca="1" si="118"/>
        <v>-1600</v>
      </c>
      <c r="Z206" s="122">
        <f t="shared" ca="1" si="118"/>
        <v>-1600</v>
      </c>
      <c r="AA206" s="122">
        <f t="shared" ca="1" si="118"/>
        <v>-1600</v>
      </c>
      <c r="AB206" s="122">
        <f t="shared" ca="1" si="118"/>
        <v>-1600</v>
      </c>
      <c r="AC206" s="122">
        <f t="shared" ca="1" si="118"/>
        <v>-1600</v>
      </c>
      <c r="AD206" s="122">
        <f t="shared" ca="1" si="118"/>
        <v>-1600</v>
      </c>
      <c r="AE206" s="122">
        <f t="shared" ca="1" si="118"/>
        <v>0</v>
      </c>
      <c r="AF206" s="122">
        <f t="shared" ca="1" si="118"/>
        <v>0</v>
      </c>
      <c r="AG206" s="122">
        <f t="shared" ca="1" si="118"/>
        <v>0</v>
      </c>
      <c r="AH206" s="122">
        <f t="shared" ca="1" si="118"/>
        <v>0</v>
      </c>
      <c r="AI206" s="122">
        <f t="shared" ca="1" si="118"/>
        <v>0</v>
      </c>
      <c r="AJ206" s="122">
        <f t="shared" ca="1" si="118"/>
        <v>0</v>
      </c>
      <c r="AK206" s="122">
        <f t="shared" ca="1" si="118"/>
        <v>0</v>
      </c>
      <c r="AL206" s="122">
        <f t="shared" ca="1" si="118"/>
        <v>0</v>
      </c>
      <c r="AM206" s="122">
        <f t="shared" ca="1" si="118"/>
        <v>0</v>
      </c>
    </row>
    <row r="207" spans="1:39" s="5" customFormat="1" outlineLevel="1">
      <c r="A207" s="91"/>
      <c r="B207" s="91"/>
      <c r="C207" s="91"/>
      <c r="D207" s="91"/>
      <c r="E207" s="114"/>
      <c r="F207" s="114"/>
      <c r="G207" s="114"/>
      <c r="H207" s="114"/>
      <c r="I207" s="114"/>
      <c r="J207" s="114"/>
      <c r="K207" s="114"/>
      <c r="L207" s="114"/>
      <c r="M207" s="114"/>
      <c r="N207" s="114"/>
      <c r="O207" s="114"/>
      <c r="P207" s="114"/>
      <c r="Q207" s="114"/>
      <c r="R207" s="114"/>
      <c r="S207" s="114"/>
      <c r="T207" s="114"/>
      <c r="U207" s="114"/>
      <c r="V207" s="114"/>
      <c r="W207" s="114"/>
      <c r="X207" s="114"/>
      <c r="Y207" s="114"/>
      <c r="Z207" s="114"/>
      <c r="AA207" s="114"/>
      <c r="AB207" s="114"/>
      <c r="AC207" s="114"/>
      <c r="AD207" s="114"/>
      <c r="AE207" s="114"/>
      <c r="AF207" s="114"/>
      <c r="AG207" s="114"/>
      <c r="AH207" s="114"/>
      <c r="AI207" s="114"/>
      <c r="AJ207" s="114"/>
      <c r="AK207" s="114"/>
      <c r="AL207" s="114"/>
      <c r="AM207" s="114"/>
    </row>
    <row r="208" spans="1:39" outlineLevel="1">
      <c r="A208" s="91"/>
      <c r="B208" s="91"/>
      <c r="C208" s="2" t="s">
        <v>184</v>
      </c>
      <c r="D208" s="91"/>
      <c r="E208" s="91"/>
      <c r="F208" s="91"/>
      <c r="I208" s="91"/>
      <c r="J208" s="91"/>
      <c r="K208" s="91"/>
      <c r="L208" s="91"/>
      <c r="M208" s="91"/>
      <c r="N208" s="91"/>
      <c r="O208" s="91"/>
      <c r="P208" s="91"/>
      <c r="Q208" s="91"/>
      <c r="R208" s="91"/>
      <c r="S208" s="91"/>
      <c r="T208" s="91"/>
      <c r="U208" s="91"/>
      <c r="V208" s="91"/>
      <c r="W208" s="91"/>
      <c r="X208" s="91"/>
      <c r="Y208" s="91"/>
      <c r="Z208" s="91"/>
      <c r="AA208" s="91"/>
      <c r="AB208" s="91"/>
      <c r="AC208" s="91"/>
      <c r="AD208" s="91"/>
      <c r="AE208" s="91"/>
      <c r="AF208" s="91"/>
      <c r="AG208" s="91"/>
      <c r="AH208" s="91"/>
      <c r="AI208" s="91"/>
      <c r="AJ208" s="91"/>
      <c r="AK208" s="91"/>
      <c r="AL208" s="91"/>
      <c r="AM208" s="91"/>
    </row>
    <row r="209" spans="1:39" s="5" customFormat="1" outlineLevel="1">
      <c r="A209" s="91"/>
      <c r="B209" s="91"/>
      <c r="C209" s="91" t="s">
        <v>296</v>
      </c>
      <c r="D209" s="91"/>
      <c r="E209" s="95"/>
      <c r="F209" s="95"/>
      <c r="G209" s="95"/>
      <c r="H209" s="95"/>
      <c r="I209" s="95">
        <f t="shared" ref="I209:AM209" si="119">H211</f>
        <v>0</v>
      </c>
      <c r="J209" s="95">
        <f t="shared" si="119"/>
        <v>600000</v>
      </c>
      <c r="K209" s="95">
        <f t="shared" si="119"/>
        <v>600000</v>
      </c>
      <c r="L209" s="95">
        <f t="shared" si="119"/>
        <v>600000</v>
      </c>
      <c r="M209" s="95">
        <f t="shared" si="119"/>
        <v>600000</v>
      </c>
      <c r="N209" s="95">
        <f t="shared" si="119"/>
        <v>600000</v>
      </c>
      <c r="O209" s="95">
        <f t="shared" si="119"/>
        <v>600000</v>
      </c>
      <c r="P209" s="95">
        <f t="shared" si="119"/>
        <v>675000</v>
      </c>
      <c r="Q209" s="95">
        <f t="shared" si="119"/>
        <v>675000</v>
      </c>
      <c r="R209" s="95">
        <f t="shared" si="119"/>
        <v>675000</v>
      </c>
      <c r="S209" s="95">
        <f t="shared" si="119"/>
        <v>675000</v>
      </c>
      <c r="T209" s="95">
        <f t="shared" si="119"/>
        <v>675000</v>
      </c>
      <c r="U209" s="95">
        <f t="shared" si="119"/>
        <v>750000</v>
      </c>
      <c r="V209" s="95">
        <f t="shared" si="119"/>
        <v>750000</v>
      </c>
      <c r="W209" s="95">
        <f t="shared" si="119"/>
        <v>750000</v>
      </c>
      <c r="X209" s="95">
        <f t="shared" si="119"/>
        <v>750000</v>
      </c>
      <c r="Y209" s="95">
        <f t="shared" si="119"/>
        <v>750000</v>
      </c>
      <c r="Z209" s="95">
        <f t="shared" si="119"/>
        <v>825000</v>
      </c>
      <c r="AA209" s="95">
        <f t="shared" si="119"/>
        <v>825000</v>
      </c>
      <c r="AB209" s="95">
        <f t="shared" si="119"/>
        <v>825000</v>
      </c>
      <c r="AC209" s="95">
        <f t="shared" si="119"/>
        <v>825000</v>
      </c>
      <c r="AD209" s="95">
        <f t="shared" si="119"/>
        <v>825000</v>
      </c>
      <c r="AE209" s="95">
        <f t="shared" si="119"/>
        <v>825000</v>
      </c>
      <c r="AF209" s="95">
        <f t="shared" si="119"/>
        <v>825000</v>
      </c>
      <c r="AG209" s="95">
        <f t="shared" si="119"/>
        <v>825000</v>
      </c>
      <c r="AH209" s="95">
        <f t="shared" si="119"/>
        <v>825000</v>
      </c>
      <c r="AI209" s="95">
        <f t="shared" si="119"/>
        <v>825000</v>
      </c>
      <c r="AJ209" s="95">
        <f t="shared" si="119"/>
        <v>825000</v>
      </c>
      <c r="AK209" s="95">
        <f t="shared" si="119"/>
        <v>825000</v>
      </c>
      <c r="AL209" s="95">
        <f t="shared" si="119"/>
        <v>825000</v>
      </c>
      <c r="AM209" s="95">
        <f t="shared" si="119"/>
        <v>825000</v>
      </c>
    </row>
    <row r="210" spans="1:39" s="5" customFormat="1" outlineLevel="1">
      <c r="A210" s="91"/>
      <c r="B210" s="91"/>
      <c r="C210" s="91" t="s">
        <v>297</v>
      </c>
      <c r="D210" s="91"/>
      <c r="E210" s="95"/>
      <c r="F210" s="95"/>
      <c r="G210" s="95"/>
      <c r="H210" s="95"/>
      <c r="I210" s="95">
        <f>(I163*'Fixed Inputs'!$F$73)+'Developer Calculations'!I40+I34</f>
        <v>600000</v>
      </c>
      <c r="J210" s="95">
        <f>(J163*'Fixed Inputs'!$F$73)+'Developer Calculations'!J40+J34</f>
        <v>0</v>
      </c>
      <c r="K210" s="95">
        <f>(K163*'Fixed Inputs'!$F$73)+'Developer Calculations'!K40+K34</f>
        <v>0</v>
      </c>
      <c r="L210" s="95">
        <f>(L163*'Fixed Inputs'!$F$73)+'Developer Calculations'!L40+L34</f>
        <v>0</v>
      </c>
      <c r="M210" s="95">
        <f>(M163*'Fixed Inputs'!$F$73)+'Developer Calculations'!M40+M34</f>
        <v>0</v>
      </c>
      <c r="N210" s="95">
        <f>(N163*'Fixed Inputs'!$F$73)+'Developer Calculations'!N40+N34</f>
        <v>0</v>
      </c>
      <c r="O210" s="95">
        <f>(O163*'Fixed Inputs'!$F$73)+'Developer Calculations'!O40+O34</f>
        <v>75000</v>
      </c>
      <c r="P210" s="95">
        <f>(P163*'Fixed Inputs'!$F$73)+'Developer Calculations'!P40+P34</f>
        <v>0</v>
      </c>
      <c r="Q210" s="95">
        <f>(Q163*'Fixed Inputs'!$F$73)+'Developer Calculations'!Q40+Q34</f>
        <v>0</v>
      </c>
      <c r="R210" s="95">
        <f>(R163*'Fixed Inputs'!$F$73)+'Developer Calculations'!R40+R34</f>
        <v>0</v>
      </c>
      <c r="S210" s="95">
        <f>(S163*'Fixed Inputs'!$F$73)+'Developer Calculations'!S40+S34</f>
        <v>0</v>
      </c>
      <c r="T210" s="95">
        <f>(T163*'Fixed Inputs'!$F$73)+'Developer Calculations'!T40+T34</f>
        <v>75000</v>
      </c>
      <c r="U210" s="95">
        <f>(U163*'Fixed Inputs'!$F$73)+'Developer Calculations'!U40+U34</f>
        <v>0</v>
      </c>
      <c r="V210" s="95">
        <f>(V163*'Fixed Inputs'!$F$73)+'Developer Calculations'!V40+V34</f>
        <v>0</v>
      </c>
      <c r="W210" s="95">
        <f>(W163*'Fixed Inputs'!$F$73)+'Developer Calculations'!W40+W34</f>
        <v>0</v>
      </c>
      <c r="X210" s="95">
        <f>(X163*'Fixed Inputs'!$F$73)+'Developer Calculations'!X40+X34</f>
        <v>0</v>
      </c>
      <c r="Y210" s="95">
        <f>(Y163*'Fixed Inputs'!$F$73)+'Developer Calculations'!Y40+Y34</f>
        <v>75000</v>
      </c>
      <c r="Z210" s="95">
        <f>(Z163*'Fixed Inputs'!$F$73)+'Developer Calculations'!Z40+Z34</f>
        <v>0</v>
      </c>
      <c r="AA210" s="95">
        <f>(AA163*'Fixed Inputs'!$F$73)+'Developer Calculations'!AA40+AA34</f>
        <v>0</v>
      </c>
      <c r="AB210" s="95">
        <f>(AB163*'Fixed Inputs'!$F$73)+'Developer Calculations'!AB40+AB34</f>
        <v>0</v>
      </c>
      <c r="AC210" s="95">
        <f>(AC163*'Fixed Inputs'!$F$73)+'Developer Calculations'!AC40+AC34</f>
        <v>0</v>
      </c>
      <c r="AD210" s="95">
        <f>(AD163*'Fixed Inputs'!$F$73)+'Developer Calculations'!AD40+AD34</f>
        <v>0</v>
      </c>
      <c r="AE210" s="95">
        <f>(AE163*'Fixed Inputs'!$F$73)+'Developer Calculations'!AE40+AE34</f>
        <v>0</v>
      </c>
      <c r="AF210" s="95">
        <f>(AF163*'Fixed Inputs'!$F$73)+'Developer Calculations'!AF40+AF34</f>
        <v>0</v>
      </c>
      <c r="AG210" s="95">
        <f>(AG163*'Fixed Inputs'!$F$73)+'Developer Calculations'!AG40+AG34</f>
        <v>0</v>
      </c>
      <c r="AH210" s="95">
        <f>(AH163*'Fixed Inputs'!$F$73)+'Developer Calculations'!AH40+AH34</f>
        <v>0</v>
      </c>
      <c r="AI210" s="95">
        <f>(AI163*'Fixed Inputs'!$F$73)+'Developer Calculations'!AI40+AI34</f>
        <v>0</v>
      </c>
      <c r="AJ210" s="95">
        <f>(AJ163*'Fixed Inputs'!$F$73)+'Developer Calculations'!AJ40+AJ34</f>
        <v>0</v>
      </c>
      <c r="AK210" s="95">
        <f>(AK163*'Fixed Inputs'!$F$73)+'Developer Calculations'!AK40+AK34</f>
        <v>0</v>
      </c>
      <c r="AL210" s="95">
        <f>(AL163*'Fixed Inputs'!$F$73)+'Developer Calculations'!AL40+AL34</f>
        <v>0</v>
      </c>
      <c r="AM210" s="95">
        <f>(AM163*'Fixed Inputs'!$F$73)+'Developer Calculations'!AM40+AM34</f>
        <v>0</v>
      </c>
    </row>
    <row r="211" spans="1:39" s="5" customFormat="1" outlineLevel="1">
      <c r="A211" s="91"/>
      <c r="B211" s="91"/>
      <c r="C211" s="91" t="s">
        <v>298</v>
      </c>
      <c r="D211" s="91"/>
      <c r="E211" s="95"/>
      <c r="F211" s="95"/>
      <c r="G211" s="95"/>
      <c r="H211" s="95"/>
      <c r="I211" s="95">
        <f t="shared" ref="I211:AM211" si="120">SUM(I209:I210)</f>
        <v>600000</v>
      </c>
      <c r="J211" s="95">
        <f t="shared" si="120"/>
        <v>600000</v>
      </c>
      <c r="K211" s="95">
        <f t="shared" si="120"/>
        <v>600000</v>
      </c>
      <c r="L211" s="95">
        <f t="shared" si="120"/>
        <v>600000</v>
      </c>
      <c r="M211" s="95">
        <f t="shared" si="120"/>
        <v>600000</v>
      </c>
      <c r="N211" s="95">
        <f t="shared" si="120"/>
        <v>600000</v>
      </c>
      <c r="O211" s="95">
        <f t="shared" si="120"/>
        <v>675000</v>
      </c>
      <c r="P211" s="95">
        <f t="shared" si="120"/>
        <v>675000</v>
      </c>
      <c r="Q211" s="95">
        <f t="shared" si="120"/>
        <v>675000</v>
      </c>
      <c r="R211" s="95">
        <f t="shared" si="120"/>
        <v>675000</v>
      </c>
      <c r="S211" s="95">
        <f t="shared" si="120"/>
        <v>675000</v>
      </c>
      <c r="T211" s="95">
        <f t="shared" si="120"/>
        <v>750000</v>
      </c>
      <c r="U211" s="95">
        <f t="shared" si="120"/>
        <v>750000</v>
      </c>
      <c r="V211" s="95">
        <f t="shared" si="120"/>
        <v>750000</v>
      </c>
      <c r="W211" s="95">
        <f t="shared" si="120"/>
        <v>750000</v>
      </c>
      <c r="X211" s="95">
        <f t="shared" si="120"/>
        <v>750000</v>
      </c>
      <c r="Y211" s="95">
        <f t="shared" si="120"/>
        <v>825000</v>
      </c>
      <c r="Z211" s="95">
        <f t="shared" si="120"/>
        <v>825000</v>
      </c>
      <c r="AA211" s="95">
        <f t="shared" si="120"/>
        <v>825000</v>
      </c>
      <c r="AB211" s="95">
        <f t="shared" si="120"/>
        <v>825000</v>
      </c>
      <c r="AC211" s="95">
        <f t="shared" si="120"/>
        <v>825000</v>
      </c>
      <c r="AD211" s="95">
        <f t="shared" si="120"/>
        <v>825000</v>
      </c>
      <c r="AE211" s="95">
        <f t="shared" si="120"/>
        <v>825000</v>
      </c>
      <c r="AF211" s="95">
        <f t="shared" si="120"/>
        <v>825000</v>
      </c>
      <c r="AG211" s="95">
        <f t="shared" si="120"/>
        <v>825000</v>
      </c>
      <c r="AH211" s="95">
        <f t="shared" si="120"/>
        <v>825000</v>
      </c>
      <c r="AI211" s="95">
        <f t="shared" si="120"/>
        <v>825000</v>
      </c>
      <c r="AJ211" s="95">
        <f t="shared" si="120"/>
        <v>825000</v>
      </c>
      <c r="AK211" s="95">
        <f t="shared" si="120"/>
        <v>825000</v>
      </c>
      <c r="AL211" s="95">
        <f t="shared" si="120"/>
        <v>825000</v>
      </c>
      <c r="AM211" s="95">
        <f t="shared" si="120"/>
        <v>825000</v>
      </c>
    </row>
    <row r="212" spans="1:39" s="5" customFormat="1" outlineLevel="1">
      <c r="A212" s="91"/>
      <c r="B212" s="91"/>
      <c r="C212" s="91"/>
      <c r="D212" s="91"/>
      <c r="E212" s="95"/>
      <c r="F212" s="95"/>
      <c r="G212" s="95"/>
      <c r="H212" s="95"/>
      <c r="I212" s="95"/>
      <c r="J212" s="95"/>
      <c r="K212" s="95"/>
      <c r="L212" s="95"/>
      <c r="M212" s="95"/>
      <c r="N212" s="95"/>
      <c r="O212" s="95"/>
      <c r="P212" s="95"/>
      <c r="Q212" s="95"/>
      <c r="R212" s="95"/>
      <c r="S212" s="95"/>
      <c r="T212" s="95"/>
      <c r="U212" s="95"/>
      <c r="V212" s="95"/>
      <c r="W212" s="95"/>
      <c r="X212" s="95"/>
      <c r="Y212" s="95"/>
      <c r="Z212" s="95"/>
      <c r="AA212" s="95"/>
      <c r="AB212" s="95"/>
      <c r="AC212" s="95"/>
      <c r="AD212" s="95"/>
      <c r="AE212" s="95"/>
      <c r="AF212" s="95"/>
      <c r="AG212" s="95"/>
      <c r="AH212" s="95"/>
      <c r="AI212" s="95"/>
      <c r="AJ212" s="95"/>
      <c r="AK212" s="95"/>
      <c r="AL212" s="95"/>
      <c r="AM212" s="95"/>
    </row>
    <row r="213" spans="1:39" s="5" customFormat="1" outlineLevel="1">
      <c r="A213" s="91"/>
      <c r="B213" s="91"/>
      <c r="C213" s="91" t="s">
        <v>299</v>
      </c>
      <c r="D213" s="91"/>
      <c r="E213" s="95"/>
      <c r="F213" s="95"/>
      <c r="G213" s="95"/>
      <c r="H213" s="95"/>
      <c r="I213" s="95">
        <f t="shared" ref="I213:AM213" si="121">H215</f>
        <v>0</v>
      </c>
      <c r="J213" s="95">
        <f t="shared" ca="1" si="121"/>
        <v>0</v>
      </c>
      <c r="K213" s="95">
        <f t="shared" ca="1" si="121"/>
        <v>120000</v>
      </c>
      <c r="L213" s="95">
        <f t="shared" ca="1" si="121"/>
        <v>240000</v>
      </c>
      <c r="M213" s="95">
        <f t="shared" ca="1" si="121"/>
        <v>360000</v>
      </c>
      <c r="N213" s="95">
        <f t="shared" ca="1" si="121"/>
        <v>480000</v>
      </c>
      <c r="O213" s="95">
        <f t="shared" ca="1" si="121"/>
        <v>600000</v>
      </c>
      <c r="P213" s="95">
        <f t="shared" ca="1" si="121"/>
        <v>600000</v>
      </c>
      <c r="Q213" s="95">
        <f t="shared" ca="1" si="121"/>
        <v>615000</v>
      </c>
      <c r="R213" s="95">
        <f t="shared" ca="1" si="121"/>
        <v>630000</v>
      </c>
      <c r="S213" s="95">
        <f t="shared" ca="1" si="121"/>
        <v>645000</v>
      </c>
      <c r="T213" s="95">
        <f t="shared" ca="1" si="121"/>
        <v>660000</v>
      </c>
      <c r="U213" s="95">
        <f t="shared" ca="1" si="121"/>
        <v>675000</v>
      </c>
      <c r="V213" s="95">
        <f t="shared" ca="1" si="121"/>
        <v>690000</v>
      </c>
      <c r="W213" s="95">
        <f t="shared" ca="1" si="121"/>
        <v>705000</v>
      </c>
      <c r="X213" s="95">
        <f t="shared" ca="1" si="121"/>
        <v>720000</v>
      </c>
      <c r="Y213" s="95">
        <f t="shared" ca="1" si="121"/>
        <v>735000</v>
      </c>
      <c r="Z213" s="95">
        <f t="shared" ca="1" si="121"/>
        <v>750000</v>
      </c>
      <c r="AA213" s="95">
        <f t="shared" ca="1" si="121"/>
        <v>765000</v>
      </c>
      <c r="AB213" s="95">
        <f t="shared" ca="1" si="121"/>
        <v>780000</v>
      </c>
      <c r="AC213" s="95">
        <f t="shared" ca="1" si="121"/>
        <v>795000</v>
      </c>
      <c r="AD213" s="95">
        <f t="shared" ca="1" si="121"/>
        <v>810000</v>
      </c>
      <c r="AE213" s="95">
        <f t="shared" ca="1" si="121"/>
        <v>825000</v>
      </c>
      <c r="AF213" s="95">
        <f t="shared" ca="1" si="121"/>
        <v>825000</v>
      </c>
      <c r="AG213" s="95">
        <f t="shared" ca="1" si="121"/>
        <v>825000</v>
      </c>
      <c r="AH213" s="95">
        <f t="shared" ca="1" si="121"/>
        <v>825000</v>
      </c>
      <c r="AI213" s="95">
        <f t="shared" ca="1" si="121"/>
        <v>825000</v>
      </c>
      <c r="AJ213" s="95">
        <f t="shared" ca="1" si="121"/>
        <v>825000</v>
      </c>
      <c r="AK213" s="95">
        <f t="shared" ca="1" si="121"/>
        <v>825000</v>
      </c>
      <c r="AL213" s="95">
        <f t="shared" ca="1" si="121"/>
        <v>825000</v>
      </c>
      <c r="AM213" s="95">
        <f t="shared" ca="1" si="121"/>
        <v>825000</v>
      </c>
    </row>
    <row r="214" spans="1:39" s="5" customFormat="1" outlineLevel="1">
      <c r="A214" s="91"/>
      <c r="B214" s="91"/>
      <c r="C214" s="91" t="s">
        <v>300</v>
      </c>
      <c r="D214" s="91"/>
      <c r="E214" s="95"/>
      <c r="F214" s="95"/>
      <c r="G214" s="95"/>
      <c r="H214" s="95"/>
      <c r="I214" s="95">
        <f ca="1">MAX(0,H214+(H210/'Fixed Inputs'!$F$93)-IF(I2&gt;'Fixed Inputs'!$F$93,OFFSET(H210,0,-'Fixed Inputs'!$F$93)/'Fixed Inputs'!$F$93,0))</f>
        <v>0</v>
      </c>
      <c r="J214" s="95">
        <f ca="1">MAX(0,I214+(I210/'Fixed Inputs'!$F$93)-IF(J2&gt;'Fixed Inputs'!$F$93,OFFSET(I210,0,-'Fixed Inputs'!$F$93)/'Fixed Inputs'!$F$93,0))</f>
        <v>120000</v>
      </c>
      <c r="K214" s="95">
        <f ca="1">MAX(0,J214+(J210/'Fixed Inputs'!$F$93)-IF(K2&gt;'Fixed Inputs'!$F$93,OFFSET(J210,0,-'Fixed Inputs'!$F$93)/'Fixed Inputs'!$F$93,0))</f>
        <v>120000</v>
      </c>
      <c r="L214" s="95">
        <f ca="1">MAX(0,K214+(K210/'Fixed Inputs'!$F$93)-IF(L2&gt;'Fixed Inputs'!$F$93,OFFSET(K210,0,-'Fixed Inputs'!$F$93)/'Fixed Inputs'!$F$93,0))</f>
        <v>120000</v>
      </c>
      <c r="M214" s="95">
        <f ca="1">MAX(0,L214+(L210/'Fixed Inputs'!$F$93)-IF(M2&gt;'Fixed Inputs'!$F$93,OFFSET(L210,0,-'Fixed Inputs'!$F$93)/'Fixed Inputs'!$F$93,0))</f>
        <v>120000</v>
      </c>
      <c r="N214" s="95">
        <f ca="1">MAX(0,M214+(M210/'Fixed Inputs'!$F$93)-IF(N2&gt;'Fixed Inputs'!$F$93,OFFSET(M210,0,-'Fixed Inputs'!$F$93)/'Fixed Inputs'!$F$93,0))</f>
        <v>120000</v>
      </c>
      <c r="O214" s="95">
        <f ca="1">MAX(0,N214+(N210/'Fixed Inputs'!$F$93)-IF(O2&gt;'Fixed Inputs'!$F$93,OFFSET(N210,0,-'Fixed Inputs'!$F$93)/'Fixed Inputs'!$F$93,0))</f>
        <v>0</v>
      </c>
      <c r="P214" s="95">
        <f ca="1">MAX(0,O214+(O210/'Fixed Inputs'!$F$93)-IF(P2&gt;'Fixed Inputs'!$F$93,OFFSET(O210,0,-'Fixed Inputs'!$F$93)/'Fixed Inputs'!$F$93,0))</f>
        <v>15000</v>
      </c>
      <c r="Q214" s="95">
        <f ca="1">MAX(0,P214+(P210/'Fixed Inputs'!$F$93)-IF(Q2&gt;'Fixed Inputs'!$F$93,OFFSET(P210,0,-'Fixed Inputs'!$F$93)/'Fixed Inputs'!$F$93,0))</f>
        <v>15000</v>
      </c>
      <c r="R214" s="95">
        <f ca="1">MAX(0,Q214+(Q210/'Fixed Inputs'!$F$93)-IF(R2&gt;'Fixed Inputs'!$F$93,OFFSET(Q210,0,-'Fixed Inputs'!$F$93)/'Fixed Inputs'!$F$93,0))</f>
        <v>15000</v>
      </c>
      <c r="S214" s="95">
        <f ca="1">MAX(0,R214+(R210/'Fixed Inputs'!$F$93)-IF(S2&gt;'Fixed Inputs'!$F$93,OFFSET(R210,0,-'Fixed Inputs'!$F$93)/'Fixed Inputs'!$F$93,0))</f>
        <v>15000</v>
      </c>
      <c r="T214" s="95">
        <f ca="1">MAX(0,S214+(S210/'Fixed Inputs'!$F$93)-IF(T2&gt;'Fixed Inputs'!$F$93,OFFSET(S210,0,-'Fixed Inputs'!$F$93)/'Fixed Inputs'!$F$93,0))</f>
        <v>15000</v>
      </c>
      <c r="U214" s="95">
        <f ca="1">MAX(0,T214+(T210/'Fixed Inputs'!$F$93)-IF(U2&gt;'Fixed Inputs'!$F$93,OFFSET(T210,0,-'Fixed Inputs'!$F$93)/'Fixed Inputs'!$F$93,0))</f>
        <v>15000</v>
      </c>
      <c r="V214" s="95">
        <f ca="1">MAX(0,U214+(U210/'Fixed Inputs'!$F$93)-IF(V2&gt;'Fixed Inputs'!$F$93,OFFSET(U210,0,-'Fixed Inputs'!$F$93)/'Fixed Inputs'!$F$93,0))</f>
        <v>15000</v>
      </c>
      <c r="W214" s="95">
        <f ca="1">MAX(0,V214+(V210/'Fixed Inputs'!$F$93)-IF(W2&gt;'Fixed Inputs'!$F$93,OFFSET(V210,0,-'Fixed Inputs'!$F$93)/'Fixed Inputs'!$F$93,0))</f>
        <v>15000</v>
      </c>
      <c r="X214" s="95">
        <f ca="1">MAX(0,W214+(W210/'Fixed Inputs'!$F$93)-IF(X2&gt;'Fixed Inputs'!$F$93,OFFSET(W210,0,-'Fixed Inputs'!$F$93)/'Fixed Inputs'!$F$93,0))</f>
        <v>15000</v>
      </c>
      <c r="Y214" s="95">
        <f ca="1">MAX(0,X214+(X210/'Fixed Inputs'!$F$93)-IF(Y2&gt;'Fixed Inputs'!$F$93,OFFSET(X210,0,-'Fixed Inputs'!$F$93)/'Fixed Inputs'!$F$93,0))</f>
        <v>15000</v>
      </c>
      <c r="Z214" s="95">
        <f ca="1">MAX(0,Y214+(Y210/'Fixed Inputs'!$F$93)-IF(Z2&gt;'Fixed Inputs'!$F$93,OFFSET(Y210,0,-'Fixed Inputs'!$F$93)/'Fixed Inputs'!$F$93,0))</f>
        <v>15000</v>
      </c>
      <c r="AA214" s="95">
        <f ca="1">MAX(0,Z214+(Z210/'Fixed Inputs'!$F$93)-IF(AA2&gt;'Fixed Inputs'!$F$93,OFFSET(Z210,0,-'Fixed Inputs'!$F$93)/'Fixed Inputs'!$F$93,0))</f>
        <v>15000</v>
      </c>
      <c r="AB214" s="95">
        <f ca="1">MAX(0,AA214+(AA210/'Fixed Inputs'!$F$93)-IF(AB2&gt;'Fixed Inputs'!$F$93,OFFSET(AA210,0,-'Fixed Inputs'!$F$93)/'Fixed Inputs'!$F$93,0))</f>
        <v>15000</v>
      </c>
      <c r="AC214" s="95">
        <f ca="1">MAX(0,AB214+(AB210/'Fixed Inputs'!$F$93)-IF(AC2&gt;'Fixed Inputs'!$F$93,OFFSET(AB210,0,-'Fixed Inputs'!$F$93)/'Fixed Inputs'!$F$93,0))</f>
        <v>15000</v>
      </c>
      <c r="AD214" s="95">
        <f ca="1">MAX(0,AC214+(AC210/'Fixed Inputs'!$F$93)-IF(AD2&gt;'Fixed Inputs'!$F$93,OFFSET(AC210,0,-'Fixed Inputs'!$F$93)/'Fixed Inputs'!$F$93,0))</f>
        <v>15000</v>
      </c>
      <c r="AE214" s="95">
        <f ca="1">MAX(0,AD214+(AD210/'Fixed Inputs'!$F$93)-IF(AE2&gt;'Fixed Inputs'!$F$93,OFFSET(AD210,0,-'Fixed Inputs'!$F$93)/'Fixed Inputs'!$F$93,0))</f>
        <v>0</v>
      </c>
      <c r="AF214" s="95">
        <f ca="1">MAX(0,AE214+(AE210/'Fixed Inputs'!$F$93)-IF(AF2&gt;'Fixed Inputs'!$F$93,OFFSET(AE210,0,-'Fixed Inputs'!$F$93)/'Fixed Inputs'!$F$93,0))</f>
        <v>0</v>
      </c>
      <c r="AG214" s="95">
        <f ca="1">MAX(0,AF214+(AF210/'Fixed Inputs'!$F$93)-IF(AG2&gt;'Fixed Inputs'!$F$93,OFFSET(AF210,0,-'Fixed Inputs'!$F$93)/'Fixed Inputs'!$F$93,0))</f>
        <v>0</v>
      </c>
      <c r="AH214" s="95">
        <f ca="1">MAX(0,AG214+(AG210/'Fixed Inputs'!$F$93)-IF(AH2&gt;'Fixed Inputs'!$F$93,OFFSET(AG210,0,-'Fixed Inputs'!$F$93)/'Fixed Inputs'!$F$93,0))</f>
        <v>0</v>
      </c>
      <c r="AI214" s="95">
        <f ca="1">MAX(0,AH214+(AH210/'Fixed Inputs'!$F$93)-IF(AI2&gt;'Fixed Inputs'!$F$93,OFFSET(AH210,0,-'Fixed Inputs'!$F$93)/'Fixed Inputs'!$F$93,0))</f>
        <v>0</v>
      </c>
      <c r="AJ214" s="95">
        <f ca="1">MAX(0,AI214+(AI210/'Fixed Inputs'!$F$93)-IF(AJ2&gt;'Fixed Inputs'!$F$93,OFFSET(AI210,0,-'Fixed Inputs'!$F$93)/'Fixed Inputs'!$F$93,0))</f>
        <v>0</v>
      </c>
      <c r="AK214" s="95">
        <f ca="1">MAX(0,AJ214+(AJ210/'Fixed Inputs'!$F$93)-IF(AK2&gt;'Fixed Inputs'!$F$93,OFFSET(AJ210,0,-'Fixed Inputs'!$F$93)/'Fixed Inputs'!$F$93,0))</f>
        <v>0</v>
      </c>
      <c r="AL214" s="95">
        <f ca="1">MAX(0,AK214+(AK210/'Fixed Inputs'!$F$93)-IF(AL2&gt;'Fixed Inputs'!$F$93,OFFSET(AK210,0,-'Fixed Inputs'!$F$93)/'Fixed Inputs'!$F$93,0))</f>
        <v>0</v>
      </c>
      <c r="AM214" s="95">
        <f ca="1">MAX(0,AL214+(AL210/'Fixed Inputs'!$F$93)-IF(AM2&gt;'Fixed Inputs'!$F$93,OFFSET(AL210,0,-'Fixed Inputs'!$F$93)/'Fixed Inputs'!$F$93,0))</f>
        <v>0</v>
      </c>
    </row>
    <row r="215" spans="1:39" s="5" customFormat="1" outlineLevel="1">
      <c r="A215" s="91"/>
      <c r="B215" s="91"/>
      <c r="C215" s="91" t="s">
        <v>301</v>
      </c>
      <c r="D215" s="91"/>
      <c r="E215" s="95"/>
      <c r="F215" s="95"/>
      <c r="G215" s="95"/>
      <c r="H215" s="95"/>
      <c r="I215" s="95">
        <f t="shared" ref="I215:AM215" ca="1" si="122">SUM(I213:I214)</f>
        <v>0</v>
      </c>
      <c r="J215" s="95">
        <f t="shared" ca="1" si="122"/>
        <v>120000</v>
      </c>
      <c r="K215" s="95">
        <f t="shared" ca="1" si="122"/>
        <v>240000</v>
      </c>
      <c r="L215" s="95">
        <f t="shared" ca="1" si="122"/>
        <v>360000</v>
      </c>
      <c r="M215" s="95">
        <f t="shared" ca="1" si="122"/>
        <v>480000</v>
      </c>
      <c r="N215" s="95">
        <f t="shared" ca="1" si="122"/>
        <v>600000</v>
      </c>
      <c r="O215" s="95">
        <f t="shared" ca="1" si="122"/>
        <v>600000</v>
      </c>
      <c r="P215" s="95">
        <f t="shared" ca="1" si="122"/>
        <v>615000</v>
      </c>
      <c r="Q215" s="95">
        <f t="shared" ca="1" si="122"/>
        <v>630000</v>
      </c>
      <c r="R215" s="95">
        <f t="shared" ca="1" si="122"/>
        <v>645000</v>
      </c>
      <c r="S215" s="95">
        <f t="shared" ca="1" si="122"/>
        <v>660000</v>
      </c>
      <c r="T215" s="95">
        <f t="shared" ca="1" si="122"/>
        <v>675000</v>
      </c>
      <c r="U215" s="95">
        <f t="shared" ca="1" si="122"/>
        <v>690000</v>
      </c>
      <c r="V215" s="95">
        <f t="shared" ca="1" si="122"/>
        <v>705000</v>
      </c>
      <c r="W215" s="95">
        <f t="shared" ca="1" si="122"/>
        <v>720000</v>
      </c>
      <c r="X215" s="95">
        <f t="shared" ca="1" si="122"/>
        <v>735000</v>
      </c>
      <c r="Y215" s="95">
        <f t="shared" ca="1" si="122"/>
        <v>750000</v>
      </c>
      <c r="Z215" s="95">
        <f t="shared" ca="1" si="122"/>
        <v>765000</v>
      </c>
      <c r="AA215" s="95">
        <f t="shared" ca="1" si="122"/>
        <v>780000</v>
      </c>
      <c r="AB215" s="95">
        <f t="shared" ca="1" si="122"/>
        <v>795000</v>
      </c>
      <c r="AC215" s="95">
        <f t="shared" ca="1" si="122"/>
        <v>810000</v>
      </c>
      <c r="AD215" s="95">
        <f t="shared" ca="1" si="122"/>
        <v>825000</v>
      </c>
      <c r="AE215" s="95">
        <f t="shared" ca="1" si="122"/>
        <v>825000</v>
      </c>
      <c r="AF215" s="95">
        <f t="shared" ca="1" si="122"/>
        <v>825000</v>
      </c>
      <c r="AG215" s="95">
        <f t="shared" ca="1" si="122"/>
        <v>825000</v>
      </c>
      <c r="AH215" s="95">
        <f t="shared" ca="1" si="122"/>
        <v>825000</v>
      </c>
      <c r="AI215" s="95">
        <f t="shared" ca="1" si="122"/>
        <v>825000</v>
      </c>
      <c r="AJ215" s="95">
        <f t="shared" ca="1" si="122"/>
        <v>825000</v>
      </c>
      <c r="AK215" s="95">
        <f t="shared" ca="1" si="122"/>
        <v>825000</v>
      </c>
      <c r="AL215" s="95">
        <f t="shared" ca="1" si="122"/>
        <v>825000</v>
      </c>
      <c r="AM215" s="95">
        <f t="shared" ca="1" si="122"/>
        <v>825000</v>
      </c>
    </row>
    <row r="216" spans="1:39" s="5" customFormat="1" outlineLevel="1">
      <c r="A216" s="91"/>
      <c r="B216" s="91"/>
      <c r="C216" s="91"/>
      <c r="D216" s="91"/>
      <c r="E216" s="95"/>
      <c r="F216" s="95"/>
      <c r="G216" s="95"/>
      <c r="H216" s="95"/>
      <c r="I216" s="95"/>
      <c r="J216" s="95"/>
      <c r="K216" s="95"/>
      <c r="L216" s="95"/>
      <c r="M216" s="95"/>
      <c r="N216" s="95"/>
      <c r="O216" s="95"/>
      <c r="P216" s="95"/>
      <c r="Q216" s="95"/>
      <c r="R216" s="95"/>
      <c r="S216" s="95"/>
      <c r="T216" s="95"/>
      <c r="U216" s="95"/>
      <c r="V216" s="95"/>
      <c r="W216" s="95"/>
      <c r="X216" s="95"/>
      <c r="Y216" s="95"/>
      <c r="Z216" s="95"/>
      <c r="AA216" s="95"/>
      <c r="AB216" s="95"/>
      <c r="AC216" s="95"/>
      <c r="AD216" s="95"/>
      <c r="AE216" s="95"/>
      <c r="AF216" s="95"/>
      <c r="AG216" s="95"/>
      <c r="AH216" s="95"/>
      <c r="AI216" s="95"/>
      <c r="AJ216" s="95"/>
      <c r="AK216" s="95"/>
      <c r="AL216" s="95"/>
      <c r="AM216" s="95"/>
    </row>
    <row r="217" spans="1:39" s="5" customFormat="1" outlineLevel="1">
      <c r="A217" s="91"/>
      <c r="B217" s="91"/>
      <c r="C217" s="91" t="s">
        <v>302</v>
      </c>
      <c r="D217" s="91"/>
      <c r="E217" s="95"/>
      <c r="F217" s="95"/>
      <c r="G217" s="95"/>
      <c r="H217" s="95"/>
      <c r="I217" s="95">
        <f t="shared" ref="I217:AM217" si="123">I209-I213</f>
        <v>0</v>
      </c>
      <c r="J217" s="95">
        <f t="shared" ca="1" si="123"/>
        <v>600000</v>
      </c>
      <c r="K217" s="95">
        <f t="shared" ca="1" si="123"/>
        <v>480000</v>
      </c>
      <c r="L217" s="95">
        <f t="shared" ca="1" si="123"/>
        <v>360000</v>
      </c>
      <c r="M217" s="95">
        <f t="shared" ca="1" si="123"/>
        <v>240000</v>
      </c>
      <c r="N217" s="95">
        <f t="shared" ca="1" si="123"/>
        <v>120000</v>
      </c>
      <c r="O217" s="95">
        <f t="shared" ca="1" si="123"/>
        <v>0</v>
      </c>
      <c r="P217" s="95">
        <f t="shared" ca="1" si="123"/>
        <v>75000</v>
      </c>
      <c r="Q217" s="95">
        <f t="shared" ca="1" si="123"/>
        <v>60000</v>
      </c>
      <c r="R217" s="95">
        <f t="shared" ca="1" si="123"/>
        <v>45000</v>
      </c>
      <c r="S217" s="95">
        <f t="shared" ca="1" si="123"/>
        <v>30000</v>
      </c>
      <c r="T217" s="95">
        <f t="shared" ca="1" si="123"/>
        <v>15000</v>
      </c>
      <c r="U217" s="95">
        <f t="shared" ca="1" si="123"/>
        <v>75000</v>
      </c>
      <c r="V217" s="95">
        <f t="shared" ca="1" si="123"/>
        <v>60000</v>
      </c>
      <c r="W217" s="95">
        <f t="shared" ca="1" si="123"/>
        <v>45000</v>
      </c>
      <c r="X217" s="95">
        <f t="shared" ca="1" si="123"/>
        <v>30000</v>
      </c>
      <c r="Y217" s="95">
        <f t="shared" ca="1" si="123"/>
        <v>15000</v>
      </c>
      <c r="Z217" s="95">
        <f t="shared" ca="1" si="123"/>
        <v>75000</v>
      </c>
      <c r="AA217" s="95">
        <f t="shared" ca="1" si="123"/>
        <v>60000</v>
      </c>
      <c r="AB217" s="95">
        <f t="shared" ca="1" si="123"/>
        <v>45000</v>
      </c>
      <c r="AC217" s="95">
        <f t="shared" ca="1" si="123"/>
        <v>30000</v>
      </c>
      <c r="AD217" s="95">
        <f t="shared" ca="1" si="123"/>
        <v>15000</v>
      </c>
      <c r="AE217" s="95">
        <f t="shared" ca="1" si="123"/>
        <v>0</v>
      </c>
      <c r="AF217" s="95">
        <f t="shared" ca="1" si="123"/>
        <v>0</v>
      </c>
      <c r="AG217" s="95">
        <f t="shared" ca="1" si="123"/>
        <v>0</v>
      </c>
      <c r="AH217" s="95">
        <f t="shared" ca="1" si="123"/>
        <v>0</v>
      </c>
      <c r="AI217" s="95">
        <f t="shared" ca="1" si="123"/>
        <v>0</v>
      </c>
      <c r="AJ217" s="95">
        <f t="shared" ca="1" si="123"/>
        <v>0</v>
      </c>
      <c r="AK217" s="95">
        <f t="shared" ca="1" si="123"/>
        <v>0</v>
      </c>
      <c r="AL217" s="95">
        <f t="shared" ca="1" si="123"/>
        <v>0</v>
      </c>
      <c r="AM217" s="95">
        <f t="shared" ca="1" si="123"/>
        <v>0</v>
      </c>
    </row>
    <row r="218" spans="1:39" s="5" customFormat="1" outlineLevel="1">
      <c r="A218" s="91"/>
      <c r="B218" s="91"/>
      <c r="C218" s="91" t="s">
        <v>303</v>
      </c>
      <c r="D218" s="91"/>
      <c r="E218" s="95"/>
      <c r="F218" s="95"/>
      <c r="G218" s="95"/>
      <c r="H218" s="95"/>
      <c r="I218" s="95">
        <f t="shared" ref="I218:AM218" ca="1" si="124">I211-I215</f>
        <v>600000</v>
      </c>
      <c r="J218" s="95">
        <f t="shared" ca="1" si="124"/>
        <v>480000</v>
      </c>
      <c r="K218" s="95">
        <f t="shared" ca="1" si="124"/>
        <v>360000</v>
      </c>
      <c r="L218" s="95">
        <f t="shared" ca="1" si="124"/>
        <v>240000</v>
      </c>
      <c r="M218" s="95">
        <f t="shared" ca="1" si="124"/>
        <v>120000</v>
      </c>
      <c r="N218" s="95">
        <f t="shared" ca="1" si="124"/>
        <v>0</v>
      </c>
      <c r="O218" s="95">
        <f t="shared" ca="1" si="124"/>
        <v>75000</v>
      </c>
      <c r="P218" s="95">
        <f t="shared" ca="1" si="124"/>
        <v>60000</v>
      </c>
      <c r="Q218" s="95">
        <f t="shared" ca="1" si="124"/>
        <v>45000</v>
      </c>
      <c r="R218" s="95">
        <f t="shared" ca="1" si="124"/>
        <v>30000</v>
      </c>
      <c r="S218" s="95">
        <f t="shared" ca="1" si="124"/>
        <v>15000</v>
      </c>
      <c r="T218" s="95">
        <f t="shared" ca="1" si="124"/>
        <v>75000</v>
      </c>
      <c r="U218" s="95">
        <f t="shared" ca="1" si="124"/>
        <v>60000</v>
      </c>
      <c r="V218" s="95">
        <f t="shared" ca="1" si="124"/>
        <v>45000</v>
      </c>
      <c r="W218" s="95">
        <f t="shared" ca="1" si="124"/>
        <v>30000</v>
      </c>
      <c r="X218" s="95">
        <f t="shared" ca="1" si="124"/>
        <v>15000</v>
      </c>
      <c r="Y218" s="95">
        <f t="shared" ca="1" si="124"/>
        <v>75000</v>
      </c>
      <c r="Z218" s="95">
        <f t="shared" ca="1" si="124"/>
        <v>60000</v>
      </c>
      <c r="AA218" s="95">
        <f t="shared" ca="1" si="124"/>
        <v>45000</v>
      </c>
      <c r="AB218" s="95">
        <f t="shared" ca="1" si="124"/>
        <v>30000</v>
      </c>
      <c r="AC218" s="95">
        <f t="shared" ca="1" si="124"/>
        <v>15000</v>
      </c>
      <c r="AD218" s="95">
        <f t="shared" ca="1" si="124"/>
        <v>0</v>
      </c>
      <c r="AE218" s="95">
        <f t="shared" ca="1" si="124"/>
        <v>0</v>
      </c>
      <c r="AF218" s="95">
        <f t="shared" ca="1" si="124"/>
        <v>0</v>
      </c>
      <c r="AG218" s="95">
        <f t="shared" ca="1" si="124"/>
        <v>0</v>
      </c>
      <c r="AH218" s="95">
        <f t="shared" ca="1" si="124"/>
        <v>0</v>
      </c>
      <c r="AI218" s="95">
        <f t="shared" ca="1" si="124"/>
        <v>0</v>
      </c>
      <c r="AJ218" s="95">
        <f t="shared" ca="1" si="124"/>
        <v>0</v>
      </c>
      <c r="AK218" s="95">
        <f t="shared" ca="1" si="124"/>
        <v>0</v>
      </c>
      <c r="AL218" s="95">
        <f t="shared" ca="1" si="124"/>
        <v>0</v>
      </c>
      <c r="AM218" s="95">
        <f t="shared" ca="1" si="124"/>
        <v>0</v>
      </c>
    </row>
    <row r="219" spans="1:39" s="5" customFormat="1" outlineLevel="1">
      <c r="A219" s="91"/>
      <c r="B219" s="91"/>
      <c r="C219" s="91"/>
      <c r="D219" s="91"/>
      <c r="E219" s="95"/>
      <c r="F219" s="95"/>
      <c r="G219" s="95"/>
      <c r="H219" s="95"/>
      <c r="I219" s="95"/>
      <c r="J219" s="95"/>
      <c r="K219" s="95"/>
      <c r="L219" s="95"/>
      <c r="M219" s="95"/>
      <c r="N219" s="95"/>
      <c r="O219" s="95"/>
      <c r="P219" s="95"/>
      <c r="Q219" s="95"/>
      <c r="R219" s="95"/>
      <c r="S219" s="95"/>
      <c r="T219" s="95"/>
      <c r="U219" s="95"/>
      <c r="V219" s="95"/>
      <c r="W219" s="95"/>
      <c r="X219" s="95"/>
      <c r="Y219" s="95"/>
      <c r="Z219" s="95"/>
      <c r="AA219" s="95"/>
      <c r="AB219" s="95"/>
      <c r="AC219" s="95"/>
      <c r="AD219" s="95"/>
      <c r="AE219" s="95"/>
      <c r="AF219" s="95"/>
      <c r="AG219" s="95"/>
      <c r="AH219" s="95"/>
      <c r="AI219" s="95"/>
      <c r="AJ219" s="95"/>
      <c r="AK219" s="95"/>
      <c r="AL219" s="95"/>
      <c r="AM219" s="95"/>
    </row>
    <row r="220" spans="1:39" s="5" customFormat="1" outlineLevel="1">
      <c r="A220" s="91"/>
      <c r="B220" s="91"/>
      <c r="C220" s="121" t="s">
        <v>304</v>
      </c>
      <c r="D220" s="121"/>
      <c r="E220" s="122"/>
      <c r="F220" s="122"/>
      <c r="G220" s="122"/>
      <c r="H220" s="122"/>
      <c r="I220" s="122">
        <f t="shared" ref="I220:AM220" ca="1" si="125">-I214</f>
        <v>0</v>
      </c>
      <c r="J220" s="122">
        <f t="shared" ca="1" si="125"/>
        <v>-120000</v>
      </c>
      <c r="K220" s="122">
        <f t="shared" ca="1" si="125"/>
        <v>-120000</v>
      </c>
      <c r="L220" s="122">
        <f t="shared" ca="1" si="125"/>
        <v>-120000</v>
      </c>
      <c r="M220" s="122">
        <f t="shared" ca="1" si="125"/>
        <v>-120000</v>
      </c>
      <c r="N220" s="122">
        <f t="shared" ca="1" si="125"/>
        <v>-120000</v>
      </c>
      <c r="O220" s="122">
        <f t="shared" ca="1" si="125"/>
        <v>0</v>
      </c>
      <c r="P220" s="122">
        <f t="shared" ca="1" si="125"/>
        <v>-15000</v>
      </c>
      <c r="Q220" s="122">
        <f t="shared" ca="1" si="125"/>
        <v>-15000</v>
      </c>
      <c r="R220" s="122">
        <f t="shared" ca="1" si="125"/>
        <v>-15000</v>
      </c>
      <c r="S220" s="122">
        <f t="shared" ca="1" si="125"/>
        <v>-15000</v>
      </c>
      <c r="T220" s="122">
        <f t="shared" ca="1" si="125"/>
        <v>-15000</v>
      </c>
      <c r="U220" s="122">
        <f t="shared" ca="1" si="125"/>
        <v>-15000</v>
      </c>
      <c r="V220" s="122">
        <f t="shared" ca="1" si="125"/>
        <v>-15000</v>
      </c>
      <c r="W220" s="122">
        <f t="shared" ca="1" si="125"/>
        <v>-15000</v>
      </c>
      <c r="X220" s="122">
        <f t="shared" ca="1" si="125"/>
        <v>-15000</v>
      </c>
      <c r="Y220" s="122">
        <f t="shared" ca="1" si="125"/>
        <v>-15000</v>
      </c>
      <c r="Z220" s="122">
        <f t="shared" ca="1" si="125"/>
        <v>-15000</v>
      </c>
      <c r="AA220" s="122">
        <f t="shared" ca="1" si="125"/>
        <v>-15000</v>
      </c>
      <c r="AB220" s="122">
        <f t="shared" ca="1" si="125"/>
        <v>-15000</v>
      </c>
      <c r="AC220" s="122">
        <f t="shared" ca="1" si="125"/>
        <v>-15000</v>
      </c>
      <c r="AD220" s="122">
        <f t="shared" ca="1" si="125"/>
        <v>-15000</v>
      </c>
      <c r="AE220" s="122">
        <f t="shared" ca="1" si="125"/>
        <v>0</v>
      </c>
      <c r="AF220" s="122">
        <f t="shared" ca="1" si="125"/>
        <v>0</v>
      </c>
      <c r="AG220" s="122">
        <f t="shared" ca="1" si="125"/>
        <v>0</v>
      </c>
      <c r="AH220" s="122">
        <f t="shared" ca="1" si="125"/>
        <v>0</v>
      </c>
      <c r="AI220" s="122">
        <f t="shared" ca="1" si="125"/>
        <v>0</v>
      </c>
      <c r="AJ220" s="122">
        <f t="shared" ca="1" si="125"/>
        <v>0</v>
      </c>
      <c r="AK220" s="122">
        <f t="shared" ca="1" si="125"/>
        <v>0</v>
      </c>
      <c r="AL220" s="122">
        <f t="shared" ca="1" si="125"/>
        <v>0</v>
      </c>
      <c r="AM220" s="122">
        <f t="shared" ca="1" si="125"/>
        <v>0</v>
      </c>
    </row>
    <row r="221" spans="1:39" s="5" customFormat="1" outlineLevel="1">
      <c r="A221" s="91"/>
      <c r="B221" s="91"/>
      <c r="C221" s="91"/>
      <c r="D221" s="91"/>
      <c r="E221" s="95"/>
      <c r="F221" s="95"/>
      <c r="G221" s="95"/>
      <c r="H221" s="95"/>
      <c r="I221" s="95"/>
      <c r="J221" s="95"/>
      <c r="K221" s="95"/>
      <c r="L221" s="95"/>
      <c r="M221" s="95"/>
      <c r="N221" s="95"/>
      <c r="O221" s="95"/>
      <c r="P221" s="95"/>
      <c r="Q221" s="95"/>
      <c r="R221" s="95"/>
      <c r="S221" s="95"/>
      <c r="T221" s="95"/>
      <c r="U221" s="95"/>
      <c r="V221" s="95"/>
      <c r="W221" s="95"/>
      <c r="X221" s="95"/>
      <c r="Y221" s="95"/>
      <c r="Z221" s="95"/>
      <c r="AA221" s="95"/>
      <c r="AB221" s="95"/>
      <c r="AC221" s="95"/>
      <c r="AD221" s="95"/>
      <c r="AE221" s="95"/>
      <c r="AF221" s="95"/>
      <c r="AG221" s="95"/>
      <c r="AH221" s="95"/>
      <c r="AI221" s="95"/>
      <c r="AJ221" s="95"/>
      <c r="AK221" s="95"/>
      <c r="AL221" s="95"/>
      <c r="AM221" s="95"/>
    </row>
    <row r="222" spans="1:39" s="5" customFormat="1" outlineLevel="1">
      <c r="A222" s="91"/>
      <c r="B222" s="91"/>
      <c r="C222" s="2" t="s">
        <v>305</v>
      </c>
      <c r="D222" s="91"/>
      <c r="E222" s="95"/>
      <c r="F222" s="95"/>
      <c r="G222" s="95"/>
      <c r="H222" s="95"/>
      <c r="I222" s="95"/>
      <c r="J222" s="95"/>
      <c r="K222" s="95"/>
      <c r="L222" s="95"/>
      <c r="M222" s="95"/>
      <c r="N222" s="95"/>
      <c r="O222" s="95"/>
      <c r="P222" s="95"/>
      <c r="Q222" s="95"/>
      <c r="R222" s="95"/>
      <c r="S222" s="95"/>
      <c r="T222" s="95"/>
      <c r="U222" s="95"/>
      <c r="V222" s="95"/>
      <c r="W222" s="95"/>
      <c r="X222" s="95"/>
      <c r="Y222" s="95"/>
      <c r="Z222" s="95"/>
      <c r="AA222" s="95"/>
      <c r="AB222" s="95"/>
      <c r="AC222" s="95"/>
      <c r="AD222" s="95"/>
      <c r="AE222" s="95"/>
      <c r="AF222" s="95"/>
      <c r="AG222" s="95"/>
      <c r="AH222" s="95"/>
      <c r="AI222" s="95"/>
      <c r="AJ222" s="95"/>
      <c r="AK222" s="95"/>
      <c r="AL222" s="95"/>
      <c r="AM222" s="95"/>
    </row>
    <row r="223" spans="1:39" s="5" customFormat="1" outlineLevel="1">
      <c r="A223" s="91"/>
      <c r="B223" s="91"/>
      <c r="C223" s="91"/>
      <c r="D223" s="91"/>
      <c r="E223" s="95"/>
      <c r="F223" s="95"/>
      <c r="G223" s="95"/>
      <c r="H223" s="95"/>
      <c r="I223" s="95"/>
      <c r="J223" s="95"/>
      <c r="K223" s="95"/>
      <c r="L223" s="95"/>
      <c r="M223" s="95"/>
      <c r="N223" s="95"/>
      <c r="O223" s="95"/>
      <c r="P223" s="95"/>
      <c r="Q223" s="95"/>
      <c r="R223" s="95"/>
      <c r="S223" s="95"/>
      <c r="T223" s="95"/>
      <c r="U223" s="95"/>
      <c r="V223" s="95"/>
      <c r="W223" s="95"/>
      <c r="X223" s="95"/>
      <c r="Y223" s="95"/>
      <c r="Z223" s="95"/>
      <c r="AA223" s="95"/>
      <c r="AB223" s="95"/>
      <c r="AC223" s="95"/>
      <c r="AD223" s="95"/>
      <c r="AE223" s="95"/>
      <c r="AF223" s="95"/>
      <c r="AG223" s="95"/>
      <c r="AH223" s="95"/>
      <c r="AI223" s="95"/>
      <c r="AJ223" s="95"/>
      <c r="AK223" s="95"/>
      <c r="AL223" s="95"/>
      <c r="AM223" s="95"/>
    </row>
    <row r="224" spans="1:39" s="5" customFormat="1" outlineLevel="1">
      <c r="A224" s="91"/>
      <c r="B224" s="91"/>
      <c r="C224" s="91" t="s">
        <v>296</v>
      </c>
      <c r="D224" s="91"/>
      <c r="E224" s="95"/>
      <c r="F224" s="95"/>
      <c r="G224" s="95"/>
      <c r="H224" s="95"/>
      <c r="I224" s="95">
        <f t="shared" ref="I224:AM224" si="126">H226</f>
        <v>0</v>
      </c>
      <c r="J224" s="95">
        <f t="shared" si="126"/>
        <v>335000</v>
      </c>
      <c r="K224" s="95">
        <f t="shared" si="126"/>
        <v>335000</v>
      </c>
      <c r="L224" s="95">
        <f t="shared" si="126"/>
        <v>335000</v>
      </c>
      <c r="M224" s="95">
        <f t="shared" si="126"/>
        <v>335000</v>
      </c>
      <c r="N224" s="95">
        <f t="shared" si="126"/>
        <v>335000</v>
      </c>
      <c r="O224" s="95">
        <f t="shared" si="126"/>
        <v>335000</v>
      </c>
      <c r="P224" s="95">
        <f t="shared" si="126"/>
        <v>335000</v>
      </c>
      <c r="Q224" s="95">
        <f t="shared" si="126"/>
        <v>335000</v>
      </c>
      <c r="R224" s="95">
        <f t="shared" si="126"/>
        <v>335000</v>
      </c>
      <c r="S224" s="95">
        <f t="shared" si="126"/>
        <v>335000</v>
      </c>
      <c r="T224" s="95">
        <f t="shared" si="126"/>
        <v>335000</v>
      </c>
      <c r="U224" s="95">
        <f t="shared" si="126"/>
        <v>335000</v>
      </c>
      <c r="V224" s="95">
        <f t="shared" si="126"/>
        <v>335000</v>
      </c>
      <c r="W224" s="95">
        <f t="shared" si="126"/>
        <v>335000</v>
      </c>
      <c r="X224" s="95">
        <f t="shared" si="126"/>
        <v>335000</v>
      </c>
      <c r="Y224" s="95">
        <f t="shared" si="126"/>
        <v>335000</v>
      </c>
      <c r="Z224" s="95">
        <f t="shared" si="126"/>
        <v>335000</v>
      </c>
      <c r="AA224" s="95">
        <f t="shared" si="126"/>
        <v>335000</v>
      </c>
      <c r="AB224" s="95">
        <f t="shared" si="126"/>
        <v>335000</v>
      </c>
      <c r="AC224" s="95">
        <f t="shared" si="126"/>
        <v>335000</v>
      </c>
      <c r="AD224" s="95">
        <f t="shared" si="126"/>
        <v>335000</v>
      </c>
      <c r="AE224" s="95">
        <f t="shared" si="126"/>
        <v>335000</v>
      </c>
      <c r="AF224" s="95">
        <f t="shared" si="126"/>
        <v>335000</v>
      </c>
      <c r="AG224" s="95">
        <f t="shared" si="126"/>
        <v>335000</v>
      </c>
      <c r="AH224" s="95">
        <f t="shared" si="126"/>
        <v>335000</v>
      </c>
      <c r="AI224" s="95">
        <f t="shared" si="126"/>
        <v>335000</v>
      </c>
      <c r="AJ224" s="95">
        <f t="shared" si="126"/>
        <v>335000</v>
      </c>
      <c r="AK224" s="95">
        <f t="shared" si="126"/>
        <v>335000</v>
      </c>
      <c r="AL224" s="95">
        <f t="shared" si="126"/>
        <v>335000</v>
      </c>
      <c r="AM224" s="95">
        <f t="shared" si="126"/>
        <v>335000</v>
      </c>
    </row>
    <row r="225" spans="1:39" s="5" customFormat="1" outlineLevel="1">
      <c r="A225" s="91"/>
      <c r="B225" s="91"/>
      <c r="C225" s="91" t="s">
        <v>297</v>
      </c>
      <c r="D225" s="91"/>
      <c r="E225" s="95"/>
      <c r="F225" s="95"/>
      <c r="G225" s="95"/>
      <c r="H225" s="95"/>
      <c r="I225" s="95">
        <f>I163*SUM('Fixed Inputs'!F75:F76)</f>
        <v>335000</v>
      </c>
      <c r="J225" s="95">
        <f>J163*SUM('Fixed Inputs'!G75:G75)</f>
        <v>0</v>
      </c>
      <c r="K225" s="95">
        <f>K163*SUM('Fixed Inputs'!H75:H75)</f>
        <v>0</v>
      </c>
      <c r="L225" s="95">
        <f>L163*SUM('Fixed Inputs'!I75:I75)</f>
        <v>0</v>
      </c>
      <c r="M225" s="95">
        <f>M163*SUM('Fixed Inputs'!J75:J75)</f>
        <v>0</v>
      </c>
      <c r="N225" s="95">
        <f>N163*SUM('Fixed Inputs'!K75:K75)</f>
        <v>0</v>
      </c>
      <c r="O225" s="95">
        <f>O163*SUM('Fixed Inputs'!L75:L75)</f>
        <v>0</v>
      </c>
      <c r="P225" s="95">
        <f>P163*SUM('Fixed Inputs'!M75:M75)</f>
        <v>0</v>
      </c>
      <c r="Q225" s="95">
        <f>Q163*SUM('Fixed Inputs'!N75:N75)</f>
        <v>0</v>
      </c>
      <c r="R225" s="95">
        <f>R163*SUM('Fixed Inputs'!O75:O75)</f>
        <v>0</v>
      </c>
      <c r="S225" s="95">
        <f>S163*SUM('Fixed Inputs'!P75:P75)</f>
        <v>0</v>
      </c>
      <c r="T225" s="95">
        <f>T163*SUM('Fixed Inputs'!Q75:Q75)</f>
        <v>0</v>
      </c>
      <c r="U225" s="95">
        <f>U163*SUM('Fixed Inputs'!R75:R75)</f>
        <v>0</v>
      </c>
      <c r="V225" s="95">
        <f>V163*SUM('Fixed Inputs'!S75:S75)</f>
        <v>0</v>
      </c>
      <c r="W225" s="95">
        <f>W163*SUM('Fixed Inputs'!T75:T75)</f>
        <v>0</v>
      </c>
      <c r="X225" s="95">
        <f>X163*SUM('Fixed Inputs'!U75:U75)</f>
        <v>0</v>
      </c>
      <c r="Y225" s="95">
        <f>Y163*SUM('Fixed Inputs'!V75:V75)</f>
        <v>0</v>
      </c>
      <c r="Z225" s="95">
        <f>Z163*SUM('Fixed Inputs'!W75:W75)</f>
        <v>0</v>
      </c>
      <c r="AA225" s="95">
        <f>AA163*SUM('Fixed Inputs'!X75:X75)</f>
        <v>0</v>
      </c>
      <c r="AB225" s="95">
        <f>AB163*SUM('Fixed Inputs'!Y75:Y75)</f>
        <v>0</v>
      </c>
      <c r="AC225" s="95">
        <f>AC163*SUM('Fixed Inputs'!Z75:Z75)</f>
        <v>0</v>
      </c>
      <c r="AD225" s="95">
        <f>AD163*SUM('Fixed Inputs'!AA75:AA75)</f>
        <v>0</v>
      </c>
      <c r="AE225" s="95">
        <f>AE163*SUM('Fixed Inputs'!AB75:AB75)</f>
        <v>0</v>
      </c>
      <c r="AF225" s="95">
        <f>AF163*SUM('Fixed Inputs'!AC75:AC75)</f>
        <v>0</v>
      </c>
      <c r="AG225" s="95">
        <f>AG163*SUM('Fixed Inputs'!AD75:AD75)</f>
        <v>0</v>
      </c>
      <c r="AH225" s="95">
        <f>AH163*SUM('Fixed Inputs'!AE75:AE75)</f>
        <v>0</v>
      </c>
      <c r="AI225" s="95">
        <f>AI163*SUM('Fixed Inputs'!AF75:AF75)</f>
        <v>0</v>
      </c>
      <c r="AJ225" s="95">
        <f>AJ163*SUM('Fixed Inputs'!AG75:AG75)</f>
        <v>0</v>
      </c>
      <c r="AK225" s="95">
        <f>AK163*SUM('Fixed Inputs'!AH75:AH75)</f>
        <v>0</v>
      </c>
      <c r="AL225" s="95">
        <f>AL163*SUM('Fixed Inputs'!AI75:AI75)</f>
        <v>0</v>
      </c>
      <c r="AM225" s="95">
        <f>AM163*SUM('Fixed Inputs'!AJ75:AJ75)</f>
        <v>0</v>
      </c>
    </row>
    <row r="226" spans="1:39" s="5" customFormat="1" outlineLevel="1">
      <c r="A226" s="91"/>
      <c r="B226" s="91"/>
      <c r="C226" s="91" t="s">
        <v>298</v>
      </c>
      <c r="D226" s="91"/>
      <c r="E226" s="95"/>
      <c r="F226" s="95"/>
      <c r="G226" s="95"/>
      <c r="H226" s="95"/>
      <c r="I226" s="95">
        <f t="shared" ref="I226:AM226" si="127">SUM(I224:I225)</f>
        <v>335000</v>
      </c>
      <c r="J226" s="95">
        <f t="shared" si="127"/>
        <v>335000</v>
      </c>
      <c r="K226" s="95">
        <f t="shared" si="127"/>
        <v>335000</v>
      </c>
      <c r="L226" s="95">
        <f t="shared" si="127"/>
        <v>335000</v>
      </c>
      <c r="M226" s="95">
        <f t="shared" si="127"/>
        <v>335000</v>
      </c>
      <c r="N226" s="95">
        <f t="shared" si="127"/>
        <v>335000</v>
      </c>
      <c r="O226" s="95">
        <f t="shared" si="127"/>
        <v>335000</v>
      </c>
      <c r="P226" s="95">
        <f t="shared" si="127"/>
        <v>335000</v>
      </c>
      <c r="Q226" s="95">
        <f t="shared" si="127"/>
        <v>335000</v>
      </c>
      <c r="R226" s="95">
        <f t="shared" si="127"/>
        <v>335000</v>
      </c>
      <c r="S226" s="95">
        <f t="shared" si="127"/>
        <v>335000</v>
      </c>
      <c r="T226" s="95">
        <f t="shared" si="127"/>
        <v>335000</v>
      </c>
      <c r="U226" s="95">
        <f t="shared" si="127"/>
        <v>335000</v>
      </c>
      <c r="V226" s="95">
        <f t="shared" si="127"/>
        <v>335000</v>
      </c>
      <c r="W226" s="95">
        <f t="shared" si="127"/>
        <v>335000</v>
      </c>
      <c r="X226" s="95">
        <f t="shared" si="127"/>
        <v>335000</v>
      </c>
      <c r="Y226" s="95">
        <f t="shared" si="127"/>
        <v>335000</v>
      </c>
      <c r="Z226" s="95">
        <f t="shared" si="127"/>
        <v>335000</v>
      </c>
      <c r="AA226" s="95">
        <f t="shared" si="127"/>
        <v>335000</v>
      </c>
      <c r="AB226" s="95">
        <f t="shared" si="127"/>
        <v>335000</v>
      </c>
      <c r="AC226" s="95">
        <f t="shared" si="127"/>
        <v>335000</v>
      </c>
      <c r="AD226" s="95">
        <f t="shared" si="127"/>
        <v>335000</v>
      </c>
      <c r="AE226" s="95">
        <f t="shared" si="127"/>
        <v>335000</v>
      </c>
      <c r="AF226" s="95">
        <f t="shared" si="127"/>
        <v>335000</v>
      </c>
      <c r="AG226" s="95">
        <f t="shared" si="127"/>
        <v>335000</v>
      </c>
      <c r="AH226" s="95">
        <f t="shared" si="127"/>
        <v>335000</v>
      </c>
      <c r="AI226" s="95">
        <f t="shared" si="127"/>
        <v>335000</v>
      </c>
      <c r="AJ226" s="95">
        <f t="shared" si="127"/>
        <v>335000</v>
      </c>
      <c r="AK226" s="95">
        <f t="shared" si="127"/>
        <v>335000</v>
      </c>
      <c r="AL226" s="95">
        <f t="shared" si="127"/>
        <v>335000</v>
      </c>
      <c r="AM226" s="95">
        <f t="shared" si="127"/>
        <v>335000</v>
      </c>
    </row>
    <row r="227" spans="1:39" s="5" customFormat="1" outlineLevel="1">
      <c r="A227" s="91"/>
      <c r="B227" s="91"/>
      <c r="C227" s="91"/>
      <c r="D227" s="91"/>
      <c r="E227" s="95"/>
      <c r="F227" s="95"/>
      <c r="G227" s="95"/>
      <c r="H227" s="95"/>
      <c r="I227" s="95"/>
      <c r="J227" s="95"/>
      <c r="K227" s="95"/>
      <c r="L227" s="95"/>
      <c r="M227" s="95"/>
      <c r="N227" s="95"/>
      <c r="O227" s="95"/>
      <c r="P227" s="95"/>
      <c r="Q227" s="95"/>
      <c r="R227" s="95"/>
      <c r="S227" s="95"/>
      <c r="T227" s="95"/>
      <c r="U227" s="95"/>
      <c r="V227" s="95"/>
      <c r="W227" s="95"/>
      <c r="X227" s="95"/>
      <c r="Y227" s="95"/>
      <c r="Z227" s="95"/>
      <c r="AA227" s="95"/>
      <c r="AB227" s="95"/>
      <c r="AC227" s="95"/>
      <c r="AD227" s="95"/>
      <c r="AE227" s="95"/>
      <c r="AF227" s="95"/>
      <c r="AG227" s="95"/>
      <c r="AH227" s="95"/>
      <c r="AI227" s="95"/>
      <c r="AJ227" s="95"/>
      <c r="AK227" s="95"/>
      <c r="AL227" s="95"/>
      <c r="AM227" s="95"/>
    </row>
    <row r="228" spans="1:39" s="5" customFormat="1" outlineLevel="1">
      <c r="A228" s="91"/>
      <c r="B228" s="91"/>
      <c r="C228" s="91"/>
      <c r="D228" s="91"/>
      <c r="E228" s="95"/>
      <c r="F228" s="95"/>
      <c r="G228" s="95"/>
      <c r="H228" s="95"/>
      <c r="I228" s="95"/>
      <c r="J228" s="95"/>
      <c r="K228" s="95"/>
      <c r="L228" s="95"/>
      <c r="M228" s="95"/>
      <c r="N228" s="95"/>
      <c r="O228" s="95"/>
      <c r="P228" s="95"/>
      <c r="Q228" s="95"/>
      <c r="R228" s="95"/>
      <c r="S228" s="95"/>
      <c r="T228" s="95"/>
      <c r="U228" s="95"/>
      <c r="V228" s="95"/>
      <c r="W228" s="95"/>
      <c r="X228" s="95"/>
      <c r="Y228" s="95"/>
      <c r="Z228" s="95"/>
      <c r="AA228" s="95"/>
      <c r="AB228" s="95"/>
      <c r="AC228" s="95"/>
      <c r="AD228" s="95"/>
      <c r="AE228" s="95"/>
      <c r="AF228" s="95"/>
      <c r="AG228" s="95"/>
      <c r="AH228" s="95"/>
      <c r="AI228" s="95"/>
      <c r="AJ228" s="95"/>
      <c r="AK228" s="95"/>
      <c r="AL228" s="95"/>
      <c r="AM228" s="95"/>
    </row>
    <row r="229" spans="1:39" s="5" customFormat="1" outlineLevel="1">
      <c r="A229" s="91"/>
      <c r="B229" s="91"/>
      <c r="C229" s="91" t="s">
        <v>299</v>
      </c>
      <c r="D229" s="91"/>
      <c r="E229" s="95"/>
      <c r="F229" s="95"/>
      <c r="G229" s="95"/>
      <c r="H229" s="95"/>
      <c r="I229" s="95">
        <f t="shared" ref="I229:AM229" si="128">H231</f>
        <v>0</v>
      </c>
      <c r="J229" s="95">
        <f t="shared" ca="1" si="128"/>
        <v>0</v>
      </c>
      <c r="K229" s="95">
        <f t="shared" ca="1" si="128"/>
        <v>16750</v>
      </c>
      <c r="L229" s="95">
        <f t="shared" ca="1" si="128"/>
        <v>33500</v>
      </c>
      <c r="M229" s="95">
        <f t="shared" ca="1" si="128"/>
        <v>50250</v>
      </c>
      <c r="N229" s="95">
        <f t="shared" ca="1" si="128"/>
        <v>67000</v>
      </c>
      <c r="O229" s="95">
        <f t="shared" ca="1" si="128"/>
        <v>83750</v>
      </c>
      <c r="P229" s="95">
        <f t="shared" ca="1" si="128"/>
        <v>100500</v>
      </c>
      <c r="Q229" s="95">
        <f t="shared" ca="1" si="128"/>
        <v>117250</v>
      </c>
      <c r="R229" s="95">
        <f t="shared" ca="1" si="128"/>
        <v>134000</v>
      </c>
      <c r="S229" s="95">
        <f t="shared" ca="1" si="128"/>
        <v>150750</v>
      </c>
      <c r="T229" s="95">
        <f t="shared" ca="1" si="128"/>
        <v>167500</v>
      </c>
      <c r="U229" s="95">
        <f t="shared" ca="1" si="128"/>
        <v>184250</v>
      </c>
      <c r="V229" s="95">
        <f t="shared" ca="1" si="128"/>
        <v>201000</v>
      </c>
      <c r="W229" s="95">
        <f t="shared" ca="1" si="128"/>
        <v>217750</v>
      </c>
      <c r="X229" s="95">
        <f t="shared" ca="1" si="128"/>
        <v>234500</v>
      </c>
      <c r="Y229" s="95">
        <f t="shared" ca="1" si="128"/>
        <v>251250</v>
      </c>
      <c r="Z229" s="95">
        <f t="shared" ca="1" si="128"/>
        <v>268000</v>
      </c>
      <c r="AA229" s="95">
        <f t="shared" ca="1" si="128"/>
        <v>284750</v>
      </c>
      <c r="AB229" s="95">
        <f t="shared" ca="1" si="128"/>
        <v>301500</v>
      </c>
      <c r="AC229" s="95">
        <f t="shared" ca="1" si="128"/>
        <v>318250</v>
      </c>
      <c r="AD229" s="95">
        <f t="shared" ca="1" si="128"/>
        <v>335000</v>
      </c>
      <c r="AE229" s="95">
        <f t="shared" ca="1" si="128"/>
        <v>335000</v>
      </c>
      <c r="AF229" s="95">
        <f t="shared" ca="1" si="128"/>
        <v>335000</v>
      </c>
      <c r="AG229" s="95">
        <f t="shared" ca="1" si="128"/>
        <v>335000</v>
      </c>
      <c r="AH229" s="95">
        <f t="shared" ca="1" si="128"/>
        <v>335000</v>
      </c>
      <c r="AI229" s="95">
        <f t="shared" ca="1" si="128"/>
        <v>335000</v>
      </c>
      <c r="AJ229" s="95">
        <f t="shared" ca="1" si="128"/>
        <v>335000</v>
      </c>
      <c r="AK229" s="95">
        <f t="shared" ca="1" si="128"/>
        <v>335000</v>
      </c>
      <c r="AL229" s="95">
        <f t="shared" ca="1" si="128"/>
        <v>335000</v>
      </c>
      <c r="AM229" s="95">
        <f t="shared" ca="1" si="128"/>
        <v>335000</v>
      </c>
    </row>
    <row r="230" spans="1:39" s="5" customFormat="1" outlineLevel="1">
      <c r="A230" s="91"/>
      <c r="B230" s="91"/>
      <c r="C230" s="91" t="s">
        <v>300</v>
      </c>
      <c r="D230" s="91"/>
      <c r="E230" s="95"/>
      <c r="F230" s="95"/>
      <c r="G230" s="95"/>
      <c r="H230" s="95"/>
      <c r="I230" s="95">
        <f ca="1">MAX(0,H230+(H225/'Fixed Inputs'!$F$94)-IF(I2&gt;'Fixed Inputs'!$F$94,OFFSET(H225,0,-'Fixed Inputs'!$F$94)/'Fixed Inputs'!$F$94,0))</f>
        <v>0</v>
      </c>
      <c r="J230" s="95">
        <f ca="1">MAX(0,I230+(I225/'Fixed Inputs'!$F$94)-IF(J2&gt;'Fixed Inputs'!$F$94,OFFSET(I225,0,-'Fixed Inputs'!$F$94)/'Fixed Inputs'!$F$94,0))</f>
        <v>16750</v>
      </c>
      <c r="K230" s="95">
        <f ca="1">MAX(0,J230+(J225/'Fixed Inputs'!$F$94)-IF(K2&gt;'Fixed Inputs'!$F$94,OFFSET(J225,0,-'Fixed Inputs'!$F$94)/'Fixed Inputs'!$F$94,0))</f>
        <v>16750</v>
      </c>
      <c r="L230" s="95">
        <f ca="1">MAX(0,K230+(K225/'Fixed Inputs'!$F$94)-IF(L2&gt;'Fixed Inputs'!$F$94,OFFSET(K225,0,-'Fixed Inputs'!$F$94)/'Fixed Inputs'!$F$94,0))</f>
        <v>16750</v>
      </c>
      <c r="M230" s="95">
        <f ca="1">MAX(0,L230+(L225/'Fixed Inputs'!$F$94)-IF(M2&gt;'Fixed Inputs'!$F$94,OFFSET(L225,0,-'Fixed Inputs'!$F$94)/'Fixed Inputs'!$F$94,0))</f>
        <v>16750</v>
      </c>
      <c r="N230" s="95">
        <f ca="1">MAX(0,M230+(M225/'Fixed Inputs'!$F$94)-IF(N2&gt;'Fixed Inputs'!$F$94,OFFSET(M225,0,-'Fixed Inputs'!$F$94)/'Fixed Inputs'!$F$94,0))</f>
        <v>16750</v>
      </c>
      <c r="O230" s="95">
        <f ca="1">MAX(0,N230+(N225/'Fixed Inputs'!$F$94)-IF(O2&gt;'Fixed Inputs'!$F$94,OFFSET(N225,0,-'Fixed Inputs'!$F$94)/'Fixed Inputs'!$F$94,0))</f>
        <v>16750</v>
      </c>
      <c r="P230" s="95">
        <f ca="1">MAX(0,O230+(O225/'Fixed Inputs'!$F$94)-IF(P2&gt;'Fixed Inputs'!$F$94,OFFSET(O225,0,-'Fixed Inputs'!$F$94)/'Fixed Inputs'!$F$94,0))</f>
        <v>16750</v>
      </c>
      <c r="Q230" s="95">
        <f ca="1">MAX(0,P230+(P225/'Fixed Inputs'!$F$94)-IF(Q2&gt;'Fixed Inputs'!$F$94,OFFSET(P225,0,-'Fixed Inputs'!$F$94)/'Fixed Inputs'!$F$94,0))</f>
        <v>16750</v>
      </c>
      <c r="R230" s="95">
        <f ca="1">MAX(0,Q230+(Q225/'Fixed Inputs'!$F$94)-IF(R2&gt;'Fixed Inputs'!$F$94,OFFSET(Q225,0,-'Fixed Inputs'!$F$94)/'Fixed Inputs'!$F$94,0))</f>
        <v>16750</v>
      </c>
      <c r="S230" s="95">
        <f ca="1">MAX(0,R230+(R225/'Fixed Inputs'!$F$94)-IF(S2&gt;'Fixed Inputs'!$F$94,OFFSET(R225,0,-'Fixed Inputs'!$F$94)/'Fixed Inputs'!$F$94,0))</f>
        <v>16750</v>
      </c>
      <c r="T230" s="95">
        <f ca="1">MAX(0,S230+(S225/'Fixed Inputs'!$F$94)-IF(T2&gt;'Fixed Inputs'!$F$94,OFFSET(S225,0,-'Fixed Inputs'!$F$94)/'Fixed Inputs'!$F$94,0))</f>
        <v>16750</v>
      </c>
      <c r="U230" s="95">
        <f ca="1">MAX(0,T230+(T225/'Fixed Inputs'!$F$94)-IF(U2&gt;'Fixed Inputs'!$F$94,OFFSET(T225,0,-'Fixed Inputs'!$F$94)/'Fixed Inputs'!$F$94,0))</f>
        <v>16750</v>
      </c>
      <c r="V230" s="95">
        <f ca="1">MAX(0,U230+(U225/'Fixed Inputs'!$F$94)-IF(V2&gt;'Fixed Inputs'!$F$94,OFFSET(U225,0,-'Fixed Inputs'!$F$94)/'Fixed Inputs'!$F$94,0))</f>
        <v>16750</v>
      </c>
      <c r="W230" s="95">
        <f ca="1">MAX(0,V230+(V225/'Fixed Inputs'!$F$94)-IF(W2&gt;'Fixed Inputs'!$F$94,OFFSET(V225,0,-'Fixed Inputs'!$F$94)/'Fixed Inputs'!$F$94,0))</f>
        <v>16750</v>
      </c>
      <c r="X230" s="95">
        <f ca="1">MAX(0,W230+(W225/'Fixed Inputs'!$F$94)-IF(X2&gt;'Fixed Inputs'!$F$94,OFFSET(W225,0,-'Fixed Inputs'!$F$94)/'Fixed Inputs'!$F$94,0))</f>
        <v>16750</v>
      </c>
      <c r="Y230" s="95">
        <f ca="1">MAX(0,X230+(X225/'Fixed Inputs'!$F$94)-IF(Y2&gt;'Fixed Inputs'!$F$94,OFFSET(X225,0,-'Fixed Inputs'!$F$94)/'Fixed Inputs'!$F$94,0))</f>
        <v>16750</v>
      </c>
      <c r="Z230" s="95">
        <f ca="1">MAX(0,Y230+(Y225/'Fixed Inputs'!$F$94)-IF(Z2&gt;'Fixed Inputs'!$F$94,OFFSET(Y225,0,-'Fixed Inputs'!$F$94)/'Fixed Inputs'!$F$94,0))</f>
        <v>16750</v>
      </c>
      <c r="AA230" s="95">
        <f ca="1">MAX(0,Z230+(Z225/'Fixed Inputs'!$F$94)-IF(AA2&gt;'Fixed Inputs'!$F$94,OFFSET(Z225,0,-'Fixed Inputs'!$F$94)/'Fixed Inputs'!$F$94,0))</f>
        <v>16750</v>
      </c>
      <c r="AB230" s="95">
        <f ca="1">MAX(0,AA230+(AA225/'Fixed Inputs'!$F$94)-IF(AB2&gt;'Fixed Inputs'!$F$94,OFFSET(AA225,0,-'Fixed Inputs'!$F$94)/'Fixed Inputs'!$F$94,0))</f>
        <v>16750</v>
      </c>
      <c r="AC230" s="95">
        <f ca="1">MAX(0,AB230+(AB225/'Fixed Inputs'!$F$94)-IF(AC2&gt;'Fixed Inputs'!$F$94,OFFSET(AB225,0,-'Fixed Inputs'!$F$94)/'Fixed Inputs'!$F$94,0))</f>
        <v>16750</v>
      </c>
      <c r="AD230" s="95">
        <f ca="1">MAX(0,AC230+(AC225/'Fixed Inputs'!$F$94)-IF(AD2&gt;'Fixed Inputs'!$F$94,OFFSET(AC225,0,-'Fixed Inputs'!$F$94)/'Fixed Inputs'!$F$94,0))</f>
        <v>0</v>
      </c>
      <c r="AE230" s="95">
        <f ca="1">MAX(0,AD230+(AD225/'Fixed Inputs'!$F$94)-IF(AE2&gt;'Fixed Inputs'!$F$94,OFFSET(AD225,0,-'Fixed Inputs'!$F$94)/'Fixed Inputs'!$F$94,0))</f>
        <v>0</v>
      </c>
      <c r="AF230" s="95">
        <f ca="1">MAX(0,AE230+(AE225/'Fixed Inputs'!$F$94)-IF(AF2&gt;'Fixed Inputs'!$F$94,OFFSET(AE225,0,-'Fixed Inputs'!$F$94)/'Fixed Inputs'!$F$94,0))</f>
        <v>0</v>
      </c>
      <c r="AG230" s="95">
        <f ca="1">MAX(0,AF230+(AF225/'Fixed Inputs'!$F$94)-IF(AG2&gt;'Fixed Inputs'!$F$94,OFFSET(AF225,0,-'Fixed Inputs'!$F$94)/'Fixed Inputs'!$F$94,0))</f>
        <v>0</v>
      </c>
      <c r="AH230" s="95">
        <f ca="1">MAX(0,AG230+(AG225/'Fixed Inputs'!$F$94)-IF(AH2&gt;'Fixed Inputs'!$F$94,OFFSET(AG225,0,-'Fixed Inputs'!$F$94)/'Fixed Inputs'!$F$94,0))</f>
        <v>0</v>
      </c>
      <c r="AI230" s="95">
        <f ca="1">MAX(0,AH230+(AH225/'Fixed Inputs'!$F$94)-IF(AI2&gt;'Fixed Inputs'!$F$94,OFFSET(AH225,0,-'Fixed Inputs'!$F$94)/'Fixed Inputs'!$F$94,0))</f>
        <v>0</v>
      </c>
      <c r="AJ230" s="95">
        <f ca="1">MAX(0,AI230+(AI225/'Fixed Inputs'!$F$94)-IF(AJ2&gt;'Fixed Inputs'!$F$94,OFFSET(AI225,0,-'Fixed Inputs'!$F$94)/'Fixed Inputs'!$F$94,0))</f>
        <v>0</v>
      </c>
      <c r="AK230" s="95">
        <f ca="1">MAX(0,AJ230+(AJ225/'Fixed Inputs'!$F$94)-IF(AK2&gt;'Fixed Inputs'!$F$94,OFFSET(AJ225,0,-'Fixed Inputs'!$F$94)/'Fixed Inputs'!$F$94,0))</f>
        <v>0</v>
      </c>
      <c r="AL230" s="95">
        <f ca="1">MAX(0,AK230+(AK225/'Fixed Inputs'!$F$94)-IF(AL2&gt;'Fixed Inputs'!$F$94,OFFSET(AK225,0,-'Fixed Inputs'!$F$94)/'Fixed Inputs'!$F$94,0))</f>
        <v>0</v>
      </c>
      <c r="AM230" s="95">
        <f ca="1">MAX(0,AL230+(AL225/'Fixed Inputs'!$F$94)-IF(AM2&gt;'Fixed Inputs'!$F$94,OFFSET(AL225,0,-'Fixed Inputs'!$F$94)/'Fixed Inputs'!$F$94,0))</f>
        <v>0</v>
      </c>
    </row>
    <row r="231" spans="1:39" s="5" customFormat="1" outlineLevel="1">
      <c r="A231" s="91"/>
      <c r="B231" s="91"/>
      <c r="C231" s="91" t="s">
        <v>301</v>
      </c>
      <c r="D231" s="91"/>
      <c r="E231" s="95"/>
      <c r="F231" s="95"/>
      <c r="G231" s="95"/>
      <c r="H231" s="95"/>
      <c r="I231" s="95">
        <f t="shared" ref="I231:AM231" ca="1" si="129">SUM(I229:I230)</f>
        <v>0</v>
      </c>
      <c r="J231" s="95">
        <f t="shared" ca="1" si="129"/>
        <v>16750</v>
      </c>
      <c r="K231" s="95">
        <f t="shared" ca="1" si="129"/>
        <v>33500</v>
      </c>
      <c r="L231" s="95">
        <f t="shared" ca="1" si="129"/>
        <v>50250</v>
      </c>
      <c r="M231" s="95">
        <f t="shared" ca="1" si="129"/>
        <v>67000</v>
      </c>
      <c r="N231" s="95">
        <f t="shared" ca="1" si="129"/>
        <v>83750</v>
      </c>
      <c r="O231" s="95">
        <f t="shared" ca="1" si="129"/>
        <v>100500</v>
      </c>
      <c r="P231" s="95">
        <f t="shared" ca="1" si="129"/>
        <v>117250</v>
      </c>
      <c r="Q231" s="95">
        <f t="shared" ca="1" si="129"/>
        <v>134000</v>
      </c>
      <c r="R231" s="95">
        <f t="shared" ca="1" si="129"/>
        <v>150750</v>
      </c>
      <c r="S231" s="95">
        <f t="shared" ca="1" si="129"/>
        <v>167500</v>
      </c>
      <c r="T231" s="95">
        <f t="shared" ca="1" si="129"/>
        <v>184250</v>
      </c>
      <c r="U231" s="95">
        <f t="shared" ca="1" si="129"/>
        <v>201000</v>
      </c>
      <c r="V231" s="95">
        <f t="shared" ca="1" si="129"/>
        <v>217750</v>
      </c>
      <c r="W231" s="95">
        <f t="shared" ca="1" si="129"/>
        <v>234500</v>
      </c>
      <c r="X231" s="95">
        <f t="shared" ca="1" si="129"/>
        <v>251250</v>
      </c>
      <c r="Y231" s="95">
        <f t="shared" ca="1" si="129"/>
        <v>268000</v>
      </c>
      <c r="Z231" s="95">
        <f t="shared" ca="1" si="129"/>
        <v>284750</v>
      </c>
      <c r="AA231" s="95">
        <f t="shared" ca="1" si="129"/>
        <v>301500</v>
      </c>
      <c r="AB231" s="95">
        <f t="shared" ca="1" si="129"/>
        <v>318250</v>
      </c>
      <c r="AC231" s="95">
        <f t="shared" ca="1" si="129"/>
        <v>335000</v>
      </c>
      <c r="AD231" s="95">
        <f t="shared" ca="1" si="129"/>
        <v>335000</v>
      </c>
      <c r="AE231" s="95">
        <f t="shared" ca="1" si="129"/>
        <v>335000</v>
      </c>
      <c r="AF231" s="95">
        <f t="shared" ca="1" si="129"/>
        <v>335000</v>
      </c>
      <c r="AG231" s="95">
        <f t="shared" ca="1" si="129"/>
        <v>335000</v>
      </c>
      <c r="AH231" s="95">
        <f t="shared" ca="1" si="129"/>
        <v>335000</v>
      </c>
      <c r="AI231" s="95">
        <f t="shared" ca="1" si="129"/>
        <v>335000</v>
      </c>
      <c r="AJ231" s="95">
        <f t="shared" ca="1" si="129"/>
        <v>335000</v>
      </c>
      <c r="AK231" s="95">
        <f t="shared" ca="1" si="129"/>
        <v>335000</v>
      </c>
      <c r="AL231" s="95">
        <f t="shared" ca="1" si="129"/>
        <v>335000</v>
      </c>
      <c r="AM231" s="95">
        <f t="shared" ca="1" si="129"/>
        <v>335000</v>
      </c>
    </row>
    <row r="232" spans="1:39" s="5" customFormat="1" outlineLevel="1">
      <c r="A232" s="91"/>
      <c r="B232" s="91"/>
      <c r="C232" s="91"/>
      <c r="D232" s="91"/>
      <c r="E232" s="95"/>
      <c r="F232" s="95"/>
      <c r="G232" s="95"/>
      <c r="H232" s="95"/>
      <c r="I232" s="95"/>
      <c r="J232" s="95"/>
      <c r="K232" s="95"/>
      <c r="L232" s="95"/>
      <c r="M232" s="95"/>
      <c r="N232" s="95"/>
      <c r="O232" s="95"/>
      <c r="P232" s="95"/>
      <c r="Q232" s="95"/>
      <c r="R232" s="95"/>
      <c r="S232" s="95"/>
      <c r="T232" s="95"/>
      <c r="U232" s="95"/>
      <c r="V232" s="95"/>
      <c r="W232" s="95"/>
      <c r="X232" s="95"/>
      <c r="Y232" s="95"/>
      <c r="Z232" s="95"/>
      <c r="AA232" s="95"/>
      <c r="AB232" s="95"/>
      <c r="AC232" s="95"/>
      <c r="AD232" s="95"/>
      <c r="AE232" s="95"/>
      <c r="AF232" s="95"/>
      <c r="AG232" s="95"/>
      <c r="AH232" s="95"/>
      <c r="AI232" s="95"/>
      <c r="AJ232" s="95"/>
      <c r="AK232" s="95"/>
      <c r="AL232" s="95"/>
      <c r="AM232" s="95"/>
    </row>
    <row r="233" spans="1:39" s="5" customFormat="1" outlineLevel="1">
      <c r="A233" s="91"/>
      <c r="B233" s="91"/>
      <c r="C233" s="91"/>
      <c r="D233" s="91"/>
      <c r="E233" s="95"/>
      <c r="F233" s="95"/>
      <c r="G233" s="95"/>
      <c r="H233" s="95"/>
      <c r="I233" s="95"/>
      <c r="J233" s="95"/>
      <c r="K233" s="95"/>
      <c r="L233" s="95"/>
      <c r="M233" s="95"/>
      <c r="N233" s="95"/>
      <c r="O233" s="95"/>
      <c r="P233" s="95"/>
      <c r="Q233" s="95"/>
      <c r="R233" s="95"/>
      <c r="S233" s="95"/>
      <c r="T233" s="95"/>
      <c r="U233" s="95"/>
      <c r="V233" s="95"/>
      <c r="W233" s="95"/>
      <c r="X233" s="95"/>
      <c r="Y233" s="95"/>
      <c r="Z233" s="95"/>
      <c r="AA233" s="95"/>
      <c r="AB233" s="95"/>
      <c r="AC233" s="95"/>
      <c r="AD233" s="95"/>
      <c r="AE233" s="95"/>
      <c r="AF233" s="95"/>
      <c r="AG233" s="95"/>
      <c r="AH233" s="95"/>
      <c r="AI233" s="95"/>
      <c r="AJ233" s="95"/>
      <c r="AK233" s="95"/>
      <c r="AL233" s="95"/>
      <c r="AM233" s="95"/>
    </row>
    <row r="234" spans="1:39" s="5" customFormat="1" outlineLevel="1">
      <c r="A234" s="91"/>
      <c r="B234" s="91"/>
      <c r="C234" s="91" t="s">
        <v>302</v>
      </c>
      <c r="D234" s="91"/>
      <c r="E234" s="95"/>
      <c r="F234" s="95"/>
      <c r="G234" s="95"/>
      <c r="H234" s="95"/>
      <c r="I234" s="95">
        <f t="shared" ref="I234:AM234" si="130">I224-I229</f>
        <v>0</v>
      </c>
      <c r="J234" s="95">
        <f t="shared" ca="1" si="130"/>
        <v>335000</v>
      </c>
      <c r="K234" s="95">
        <f t="shared" ca="1" si="130"/>
        <v>318250</v>
      </c>
      <c r="L234" s="95">
        <f t="shared" ca="1" si="130"/>
        <v>301500</v>
      </c>
      <c r="M234" s="95">
        <f t="shared" ca="1" si="130"/>
        <v>284750</v>
      </c>
      <c r="N234" s="95">
        <f t="shared" ca="1" si="130"/>
        <v>268000</v>
      </c>
      <c r="O234" s="95">
        <f t="shared" ca="1" si="130"/>
        <v>251250</v>
      </c>
      <c r="P234" s="95">
        <f t="shared" ca="1" si="130"/>
        <v>234500</v>
      </c>
      <c r="Q234" s="95">
        <f t="shared" ca="1" si="130"/>
        <v>217750</v>
      </c>
      <c r="R234" s="95">
        <f t="shared" ca="1" si="130"/>
        <v>201000</v>
      </c>
      <c r="S234" s="95">
        <f t="shared" ca="1" si="130"/>
        <v>184250</v>
      </c>
      <c r="T234" s="95">
        <f t="shared" ca="1" si="130"/>
        <v>167500</v>
      </c>
      <c r="U234" s="95">
        <f t="shared" ca="1" si="130"/>
        <v>150750</v>
      </c>
      <c r="V234" s="95">
        <f t="shared" ca="1" si="130"/>
        <v>134000</v>
      </c>
      <c r="W234" s="95">
        <f t="shared" ca="1" si="130"/>
        <v>117250</v>
      </c>
      <c r="X234" s="95">
        <f t="shared" ca="1" si="130"/>
        <v>100500</v>
      </c>
      <c r="Y234" s="95">
        <f t="shared" ca="1" si="130"/>
        <v>83750</v>
      </c>
      <c r="Z234" s="95">
        <f t="shared" ca="1" si="130"/>
        <v>67000</v>
      </c>
      <c r="AA234" s="95">
        <f t="shared" ca="1" si="130"/>
        <v>50250</v>
      </c>
      <c r="AB234" s="95">
        <f t="shared" ca="1" si="130"/>
        <v>33500</v>
      </c>
      <c r="AC234" s="95">
        <f t="shared" ca="1" si="130"/>
        <v>16750</v>
      </c>
      <c r="AD234" s="95">
        <f t="shared" ca="1" si="130"/>
        <v>0</v>
      </c>
      <c r="AE234" s="95">
        <f t="shared" ca="1" si="130"/>
        <v>0</v>
      </c>
      <c r="AF234" s="95">
        <f t="shared" ca="1" si="130"/>
        <v>0</v>
      </c>
      <c r="AG234" s="95">
        <f t="shared" ca="1" si="130"/>
        <v>0</v>
      </c>
      <c r="AH234" s="95">
        <f t="shared" ca="1" si="130"/>
        <v>0</v>
      </c>
      <c r="AI234" s="95">
        <f t="shared" ca="1" si="130"/>
        <v>0</v>
      </c>
      <c r="AJ234" s="95">
        <f t="shared" ca="1" si="130"/>
        <v>0</v>
      </c>
      <c r="AK234" s="95">
        <f t="shared" ca="1" si="130"/>
        <v>0</v>
      </c>
      <c r="AL234" s="95">
        <f t="shared" ca="1" si="130"/>
        <v>0</v>
      </c>
      <c r="AM234" s="95">
        <f t="shared" ca="1" si="130"/>
        <v>0</v>
      </c>
    </row>
    <row r="235" spans="1:39" s="5" customFormat="1" outlineLevel="1">
      <c r="A235" s="91"/>
      <c r="B235" s="91"/>
      <c r="C235" s="91" t="s">
        <v>303</v>
      </c>
      <c r="D235" s="91"/>
      <c r="E235" s="95"/>
      <c r="F235" s="95"/>
      <c r="G235" s="95"/>
      <c r="H235" s="95"/>
      <c r="I235" s="95">
        <f t="shared" ref="I235:AM235" ca="1" si="131">I226-I231</f>
        <v>335000</v>
      </c>
      <c r="J235" s="95">
        <f t="shared" ca="1" si="131"/>
        <v>318250</v>
      </c>
      <c r="K235" s="95">
        <f t="shared" ca="1" si="131"/>
        <v>301500</v>
      </c>
      <c r="L235" s="95">
        <f t="shared" ca="1" si="131"/>
        <v>284750</v>
      </c>
      <c r="M235" s="95">
        <f t="shared" ca="1" si="131"/>
        <v>268000</v>
      </c>
      <c r="N235" s="95">
        <f t="shared" ca="1" si="131"/>
        <v>251250</v>
      </c>
      <c r="O235" s="95">
        <f t="shared" ca="1" si="131"/>
        <v>234500</v>
      </c>
      <c r="P235" s="95">
        <f t="shared" ca="1" si="131"/>
        <v>217750</v>
      </c>
      <c r="Q235" s="95">
        <f t="shared" ca="1" si="131"/>
        <v>201000</v>
      </c>
      <c r="R235" s="95">
        <f t="shared" ca="1" si="131"/>
        <v>184250</v>
      </c>
      <c r="S235" s="95">
        <f t="shared" ca="1" si="131"/>
        <v>167500</v>
      </c>
      <c r="T235" s="95">
        <f t="shared" ca="1" si="131"/>
        <v>150750</v>
      </c>
      <c r="U235" s="95">
        <f t="shared" ca="1" si="131"/>
        <v>134000</v>
      </c>
      <c r="V235" s="95">
        <f t="shared" ca="1" si="131"/>
        <v>117250</v>
      </c>
      <c r="W235" s="95">
        <f t="shared" ca="1" si="131"/>
        <v>100500</v>
      </c>
      <c r="X235" s="95">
        <f t="shared" ca="1" si="131"/>
        <v>83750</v>
      </c>
      <c r="Y235" s="95">
        <f t="shared" ca="1" si="131"/>
        <v>67000</v>
      </c>
      <c r="Z235" s="95">
        <f t="shared" ca="1" si="131"/>
        <v>50250</v>
      </c>
      <c r="AA235" s="95">
        <f t="shared" ca="1" si="131"/>
        <v>33500</v>
      </c>
      <c r="AB235" s="95">
        <f t="shared" ca="1" si="131"/>
        <v>16750</v>
      </c>
      <c r="AC235" s="95">
        <f t="shared" ca="1" si="131"/>
        <v>0</v>
      </c>
      <c r="AD235" s="95">
        <f t="shared" ca="1" si="131"/>
        <v>0</v>
      </c>
      <c r="AE235" s="95">
        <f t="shared" ca="1" si="131"/>
        <v>0</v>
      </c>
      <c r="AF235" s="95">
        <f t="shared" ca="1" si="131"/>
        <v>0</v>
      </c>
      <c r="AG235" s="95">
        <f t="shared" ca="1" si="131"/>
        <v>0</v>
      </c>
      <c r="AH235" s="95">
        <f t="shared" ca="1" si="131"/>
        <v>0</v>
      </c>
      <c r="AI235" s="95">
        <f t="shared" ca="1" si="131"/>
        <v>0</v>
      </c>
      <c r="AJ235" s="95">
        <f t="shared" ca="1" si="131"/>
        <v>0</v>
      </c>
      <c r="AK235" s="95">
        <f t="shared" ca="1" si="131"/>
        <v>0</v>
      </c>
      <c r="AL235" s="95">
        <f t="shared" ca="1" si="131"/>
        <v>0</v>
      </c>
      <c r="AM235" s="95">
        <f t="shared" ca="1" si="131"/>
        <v>0</v>
      </c>
    </row>
    <row r="236" spans="1:39" s="5" customFormat="1" outlineLevel="1">
      <c r="A236" s="91"/>
      <c r="B236" s="91"/>
      <c r="C236" s="91"/>
      <c r="D236" s="91"/>
      <c r="E236" s="95"/>
      <c r="F236" s="95"/>
      <c r="G236" s="95"/>
      <c r="H236" s="95"/>
      <c r="I236" s="95"/>
      <c r="J236" s="95"/>
      <c r="K236" s="95"/>
      <c r="L236" s="95"/>
      <c r="M236" s="95"/>
      <c r="N236" s="95"/>
      <c r="O236" s="95"/>
      <c r="P236" s="95"/>
      <c r="Q236" s="95"/>
      <c r="R236" s="95"/>
      <c r="S236" s="95"/>
      <c r="T236" s="95"/>
      <c r="U236" s="95"/>
      <c r="V236" s="95"/>
      <c r="W236" s="95"/>
      <c r="X236" s="95"/>
      <c r="Y236" s="95"/>
      <c r="Z236" s="95"/>
      <c r="AA236" s="95"/>
      <c r="AB236" s="95"/>
      <c r="AC236" s="95"/>
      <c r="AD236" s="95"/>
      <c r="AE236" s="95"/>
      <c r="AF236" s="95"/>
      <c r="AG236" s="95"/>
      <c r="AH236" s="95"/>
      <c r="AI236" s="95"/>
      <c r="AJ236" s="95"/>
      <c r="AK236" s="95"/>
      <c r="AL236" s="95"/>
      <c r="AM236" s="95"/>
    </row>
    <row r="237" spans="1:39" s="5" customFormat="1" outlineLevel="1">
      <c r="A237" s="91"/>
      <c r="B237" s="91"/>
      <c r="C237" s="121" t="s">
        <v>304</v>
      </c>
      <c r="D237" s="121"/>
      <c r="E237" s="122"/>
      <c r="F237" s="122"/>
      <c r="G237" s="122"/>
      <c r="H237" s="122"/>
      <c r="I237" s="122">
        <f t="shared" ref="I237:AM237" ca="1" si="132">-I230</f>
        <v>0</v>
      </c>
      <c r="J237" s="122">
        <f t="shared" ca="1" si="132"/>
        <v>-16750</v>
      </c>
      <c r="K237" s="122">
        <f t="shared" ca="1" si="132"/>
        <v>-16750</v>
      </c>
      <c r="L237" s="122">
        <f t="shared" ca="1" si="132"/>
        <v>-16750</v>
      </c>
      <c r="M237" s="122">
        <f t="shared" ca="1" si="132"/>
        <v>-16750</v>
      </c>
      <c r="N237" s="122">
        <f t="shared" ca="1" si="132"/>
        <v>-16750</v>
      </c>
      <c r="O237" s="122">
        <f t="shared" ca="1" si="132"/>
        <v>-16750</v>
      </c>
      <c r="P237" s="122">
        <f t="shared" ca="1" si="132"/>
        <v>-16750</v>
      </c>
      <c r="Q237" s="122">
        <f t="shared" ca="1" si="132"/>
        <v>-16750</v>
      </c>
      <c r="R237" s="122">
        <f t="shared" ca="1" si="132"/>
        <v>-16750</v>
      </c>
      <c r="S237" s="122">
        <f t="shared" ca="1" si="132"/>
        <v>-16750</v>
      </c>
      <c r="T237" s="122">
        <f t="shared" ca="1" si="132"/>
        <v>-16750</v>
      </c>
      <c r="U237" s="122">
        <f t="shared" ca="1" si="132"/>
        <v>-16750</v>
      </c>
      <c r="V237" s="122">
        <f t="shared" ca="1" si="132"/>
        <v>-16750</v>
      </c>
      <c r="W237" s="122">
        <f t="shared" ca="1" si="132"/>
        <v>-16750</v>
      </c>
      <c r="X237" s="122">
        <f t="shared" ca="1" si="132"/>
        <v>-16750</v>
      </c>
      <c r="Y237" s="122">
        <f t="shared" ca="1" si="132"/>
        <v>-16750</v>
      </c>
      <c r="Z237" s="122">
        <f t="shared" ca="1" si="132"/>
        <v>-16750</v>
      </c>
      <c r="AA237" s="122">
        <f t="shared" ca="1" si="132"/>
        <v>-16750</v>
      </c>
      <c r="AB237" s="122">
        <f t="shared" ca="1" si="132"/>
        <v>-16750</v>
      </c>
      <c r="AC237" s="122">
        <f t="shared" ca="1" si="132"/>
        <v>-16750</v>
      </c>
      <c r="AD237" s="122">
        <f t="shared" ca="1" si="132"/>
        <v>0</v>
      </c>
      <c r="AE237" s="122">
        <f t="shared" ca="1" si="132"/>
        <v>0</v>
      </c>
      <c r="AF237" s="122">
        <f t="shared" ca="1" si="132"/>
        <v>0</v>
      </c>
      <c r="AG237" s="122">
        <f t="shared" ca="1" si="132"/>
        <v>0</v>
      </c>
      <c r="AH237" s="122">
        <f t="shared" ca="1" si="132"/>
        <v>0</v>
      </c>
      <c r="AI237" s="122">
        <f t="shared" ca="1" si="132"/>
        <v>0</v>
      </c>
      <c r="AJ237" s="122">
        <f t="shared" ca="1" si="132"/>
        <v>0</v>
      </c>
      <c r="AK237" s="122">
        <f t="shared" ca="1" si="132"/>
        <v>0</v>
      </c>
      <c r="AL237" s="122">
        <f t="shared" ca="1" si="132"/>
        <v>0</v>
      </c>
      <c r="AM237" s="122">
        <f t="shared" ca="1" si="132"/>
        <v>0</v>
      </c>
    </row>
    <row r="238" spans="1:39" s="5" customFormat="1" outlineLevel="1">
      <c r="A238" s="91"/>
      <c r="B238" s="91"/>
      <c r="C238" s="91"/>
      <c r="D238" s="91"/>
      <c r="E238" s="95"/>
      <c r="F238" s="95"/>
      <c r="G238" s="95"/>
      <c r="H238" s="95"/>
      <c r="I238" s="95"/>
      <c r="J238" s="95"/>
      <c r="K238" s="95"/>
      <c r="L238" s="95"/>
      <c r="M238" s="95"/>
      <c r="N238" s="95"/>
      <c r="O238" s="95"/>
      <c r="P238" s="95"/>
      <c r="Q238" s="95"/>
      <c r="R238" s="95"/>
      <c r="S238" s="95"/>
      <c r="T238" s="95"/>
      <c r="U238" s="95"/>
      <c r="V238" s="95"/>
      <c r="W238" s="95"/>
      <c r="X238" s="95"/>
      <c r="Y238" s="95"/>
      <c r="Z238" s="95"/>
      <c r="AA238" s="95"/>
      <c r="AB238" s="95"/>
      <c r="AC238" s="95"/>
      <c r="AD238" s="95"/>
      <c r="AE238" s="95"/>
      <c r="AF238" s="95"/>
      <c r="AG238" s="95"/>
      <c r="AH238" s="95"/>
      <c r="AI238" s="95"/>
      <c r="AJ238" s="95"/>
      <c r="AK238" s="95"/>
      <c r="AL238" s="95"/>
      <c r="AM238" s="95"/>
    </row>
    <row r="239" spans="1:39" s="5" customFormat="1" ht="15" outlineLevel="1" thickBot="1">
      <c r="A239" s="91"/>
      <c r="B239" s="91"/>
      <c r="C239" s="128" t="s">
        <v>306</v>
      </c>
      <c r="D239" s="128"/>
      <c r="E239" s="129"/>
      <c r="F239" s="129"/>
      <c r="G239" s="129"/>
      <c r="H239" s="129"/>
      <c r="I239" s="129">
        <f ca="1">SUM(I178,I192,I206,I220,I237)</f>
        <v>0</v>
      </c>
      <c r="J239" s="129">
        <f t="shared" ref="J239:AM239" ca="1" si="133">SUM(J178,J192,J206,J220,J237)</f>
        <v>-260750</v>
      </c>
      <c r="K239" s="129">
        <f t="shared" ca="1" si="133"/>
        <v>-260750</v>
      </c>
      <c r="L239" s="129">
        <f t="shared" ca="1" si="133"/>
        <v>-260750</v>
      </c>
      <c r="M239" s="129">
        <f t="shared" ca="1" si="133"/>
        <v>-260750</v>
      </c>
      <c r="N239" s="129">
        <f t="shared" ca="1" si="133"/>
        <v>-260750</v>
      </c>
      <c r="O239" s="129">
        <f t="shared" ca="1" si="133"/>
        <v>-140750</v>
      </c>
      <c r="P239" s="129">
        <f t="shared" ca="1" si="133"/>
        <v>-155750</v>
      </c>
      <c r="Q239" s="129">
        <f t="shared" ca="1" si="133"/>
        <v>-155750</v>
      </c>
      <c r="R239" s="129">
        <f t="shared" ca="1" si="133"/>
        <v>-155750</v>
      </c>
      <c r="S239" s="129">
        <f t="shared" ca="1" si="133"/>
        <v>-155750</v>
      </c>
      <c r="T239" s="129">
        <f t="shared" ca="1" si="133"/>
        <v>-70750</v>
      </c>
      <c r="U239" s="129">
        <f t="shared" ca="1" si="133"/>
        <v>-89350</v>
      </c>
      <c r="V239" s="129">
        <f t="shared" ca="1" si="133"/>
        <v>-89350</v>
      </c>
      <c r="W239" s="129">
        <f t="shared" ca="1" si="133"/>
        <v>-89350</v>
      </c>
      <c r="X239" s="129">
        <f t="shared" ca="1" si="133"/>
        <v>-89350</v>
      </c>
      <c r="Y239" s="129">
        <f t="shared" ca="1" si="133"/>
        <v>-89350</v>
      </c>
      <c r="Z239" s="129">
        <f t="shared" ca="1" si="133"/>
        <v>-89350</v>
      </c>
      <c r="AA239" s="129">
        <f t="shared" ca="1" si="133"/>
        <v>-89350</v>
      </c>
      <c r="AB239" s="129">
        <f t="shared" ca="1" si="133"/>
        <v>-89350</v>
      </c>
      <c r="AC239" s="129">
        <f t="shared" ca="1" si="133"/>
        <v>-89350</v>
      </c>
      <c r="AD239" s="129">
        <f t="shared" ca="1" si="133"/>
        <v>-33600</v>
      </c>
      <c r="AE239" s="129">
        <f t="shared" ca="1" si="133"/>
        <v>0</v>
      </c>
      <c r="AF239" s="129">
        <f t="shared" ca="1" si="133"/>
        <v>0</v>
      </c>
      <c r="AG239" s="129">
        <f t="shared" ca="1" si="133"/>
        <v>0</v>
      </c>
      <c r="AH239" s="129">
        <f t="shared" ca="1" si="133"/>
        <v>0</v>
      </c>
      <c r="AI239" s="129">
        <f t="shared" ca="1" si="133"/>
        <v>0</v>
      </c>
      <c r="AJ239" s="129">
        <f t="shared" ca="1" si="133"/>
        <v>0</v>
      </c>
      <c r="AK239" s="129">
        <f t="shared" ca="1" si="133"/>
        <v>0</v>
      </c>
      <c r="AL239" s="129">
        <f t="shared" ca="1" si="133"/>
        <v>0</v>
      </c>
      <c r="AM239" s="129">
        <f t="shared" ca="1" si="133"/>
        <v>0</v>
      </c>
    </row>
    <row r="240" spans="1:39" ht="15" thickTop="1">
      <c r="A240" s="91"/>
      <c r="B240" s="91"/>
      <c r="C240" s="91"/>
      <c r="D240" s="91"/>
      <c r="E240" s="91"/>
      <c r="F240" s="91"/>
      <c r="I240" s="95"/>
      <c r="J240" s="95"/>
      <c r="K240" s="95"/>
      <c r="L240" s="95"/>
      <c r="M240" s="95"/>
      <c r="N240" s="95"/>
      <c r="O240" s="95"/>
      <c r="P240" s="95"/>
      <c r="Q240" s="95"/>
      <c r="R240" s="95"/>
      <c r="S240" s="95"/>
      <c r="T240" s="95"/>
      <c r="U240" s="95"/>
      <c r="V240" s="95"/>
      <c r="W240" s="95"/>
      <c r="X240" s="95"/>
      <c r="Y240" s="95"/>
      <c r="Z240" s="95"/>
      <c r="AA240" s="95"/>
      <c r="AB240" s="95"/>
      <c r="AC240" s="95"/>
      <c r="AD240" s="95"/>
      <c r="AE240" s="95"/>
      <c r="AF240" s="95"/>
      <c r="AG240" s="95"/>
      <c r="AH240" s="95"/>
      <c r="AI240" s="95"/>
      <c r="AJ240" s="95"/>
      <c r="AK240" s="95"/>
      <c r="AL240" s="95"/>
      <c r="AM240" s="95"/>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Button 1">
              <controlPr defaultSize="0" print="0" autoFill="0" autoPict="0" macro="[0]!SetTariff">
                <anchor moveWithCells="1" sizeWithCells="1">
                  <from>
                    <xdr:col>2</xdr:col>
                    <xdr:colOff>2193925</xdr:colOff>
                    <xdr:row>1</xdr:row>
                    <xdr:rowOff>31750</xdr:rowOff>
                  </from>
                  <to>
                    <xdr:col>7</xdr:col>
                    <xdr:colOff>0</xdr:colOff>
                    <xdr:row>2</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22DCB-5C26-4C19-8D8A-9522F4C65BE9}">
  <sheetPr codeName="Sheet6">
    <tabColor rgb="FF45CFCC"/>
    <outlinePr summaryBelow="0"/>
  </sheetPr>
  <dimension ref="A2:AM366"/>
  <sheetViews>
    <sheetView showGridLines="0" workbookViewId="0">
      <pane ySplit="3" topLeftCell="A4" activePane="bottomLeft" state="frozen"/>
      <selection pane="bottomLeft"/>
      <selection activeCell="I20" sqref="I20"/>
    </sheetView>
  </sheetViews>
  <sheetFormatPr defaultColWidth="8.85546875" defaultRowHeight="14.25" outlineLevelRow="1"/>
  <cols>
    <col min="1" max="1" width="2.140625" style="23" customWidth="1"/>
    <col min="2" max="2" width="2.28515625" style="23" customWidth="1"/>
    <col min="3" max="3" width="33.140625" style="23" bestFit="1" customWidth="1"/>
    <col min="4" max="4" width="17.85546875" style="23" bestFit="1" customWidth="1"/>
    <col min="5" max="5" width="2.140625" style="23" customWidth="1"/>
    <col min="6" max="6" width="1.85546875" style="23" customWidth="1"/>
    <col min="7" max="7" width="4.7109375" style="23" customWidth="1"/>
    <col min="8" max="8" width="4.85546875" style="23" customWidth="1"/>
    <col min="9" max="9" width="7.7109375" style="23" bestFit="1" customWidth="1"/>
    <col min="10" max="29" width="13.28515625" style="23" bestFit="1" customWidth="1"/>
    <col min="30" max="39" width="11.28515625" style="23" bestFit="1" customWidth="1"/>
    <col min="40" max="16384" width="8.85546875" style="23"/>
  </cols>
  <sheetData>
    <row r="2" spans="1:39" s="1" customFormat="1">
      <c r="A2" s="20"/>
      <c r="B2" s="20" t="s">
        <v>213</v>
      </c>
      <c r="C2" s="20"/>
      <c r="D2" s="20"/>
      <c r="E2" s="20"/>
      <c r="F2" s="20"/>
      <c r="G2" s="20"/>
      <c r="H2" s="21"/>
      <c r="I2" s="20">
        <v>0</v>
      </c>
      <c r="J2" s="20">
        <v>1</v>
      </c>
      <c r="K2" s="20">
        <v>2</v>
      </c>
      <c r="L2" s="20">
        <v>3</v>
      </c>
      <c r="M2" s="20">
        <v>4</v>
      </c>
      <c r="N2" s="20">
        <v>5</v>
      </c>
      <c r="O2" s="20">
        <v>6</v>
      </c>
      <c r="P2" s="20">
        <v>7</v>
      </c>
      <c r="Q2" s="20">
        <v>8</v>
      </c>
      <c r="R2" s="20">
        <v>9</v>
      </c>
      <c r="S2" s="20">
        <v>10</v>
      </c>
      <c r="T2" s="20">
        <v>11</v>
      </c>
      <c r="U2" s="20">
        <v>12</v>
      </c>
      <c r="V2" s="20">
        <v>13</v>
      </c>
      <c r="W2" s="20">
        <v>14</v>
      </c>
      <c r="X2" s="20">
        <v>15</v>
      </c>
      <c r="Y2" s="20">
        <v>16</v>
      </c>
      <c r="Z2" s="20">
        <v>17</v>
      </c>
      <c r="AA2" s="20">
        <v>18</v>
      </c>
      <c r="AB2" s="20">
        <v>19</v>
      </c>
      <c r="AC2" s="20">
        <v>20</v>
      </c>
      <c r="AD2" s="20">
        <v>21</v>
      </c>
      <c r="AE2" s="20">
        <v>22</v>
      </c>
      <c r="AF2" s="20">
        <v>23</v>
      </c>
      <c r="AG2" s="20">
        <v>24</v>
      </c>
      <c r="AH2" s="20">
        <v>25</v>
      </c>
      <c r="AI2" s="20">
        <v>26</v>
      </c>
      <c r="AJ2" s="20">
        <v>27</v>
      </c>
      <c r="AK2" s="20">
        <v>28</v>
      </c>
      <c r="AL2" s="20">
        <v>29</v>
      </c>
      <c r="AM2" s="20">
        <v>30</v>
      </c>
    </row>
    <row r="3" spans="1:39" s="1" customFormat="1">
      <c r="A3" s="20"/>
      <c r="B3" s="20" t="s">
        <v>214</v>
      </c>
      <c r="C3" s="20"/>
      <c r="D3" s="20"/>
      <c r="E3" s="20"/>
      <c r="F3" s="20"/>
      <c r="G3" s="20"/>
      <c r="H3" s="21"/>
      <c r="I3" s="20">
        <f>'Fixed Inputs'!$F$3+(I2-1)</f>
        <v>2024</v>
      </c>
      <c r="J3" s="20">
        <f>'Fixed Inputs'!$F$3+(J2-1)</f>
        <v>2025</v>
      </c>
      <c r="K3" s="20">
        <f>'Fixed Inputs'!$F$3+(K2-1)</f>
        <v>2026</v>
      </c>
      <c r="L3" s="20">
        <f>'Fixed Inputs'!$F$3+(L2-1)</f>
        <v>2027</v>
      </c>
      <c r="M3" s="20">
        <f>'Fixed Inputs'!$F$3+(M2-1)</f>
        <v>2028</v>
      </c>
      <c r="N3" s="20">
        <f>'Fixed Inputs'!$F$3+(N2-1)</f>
        <v>2029</v>
      </c>
      <c r="O3" s="20">
        <f>'Fixed Inputs'!$F$3+(O2-1)</f>
        <v>2030</v>
      </c>
      <c r="P3" s="20">
        <f>'Fixed Inputs'!$F$3+(P2-1)</f>
        <v>2031</v>
      </c>
      <c r="Q3" s="20">
        <f>'Fixed Inputs'!$F$3+(Q2-1)</f>
        <v>2032</v>
      </c>
      <c r="R3" s="20">
        <f>'Fixed Inputs'!$F$3+(R2-1)</f>
        <v>2033</v>
      </c>
      <c r="S3" s="20">
        <f>'Fixed Inputs'!$F$3+(S2-1)</f>
        <v>2034</v>
      </c>
      <c r="T3" s="20">
        <f>'Fixed Inputs'!$F$3+(T2-1)</f>
        <v>2035</v>
      </c>
      <c r="U3" s="20">
        <f>'Fixed Inputs'!$F$3+(U2-1)</f>
        <v>2036</v>
      </c>
      <c r="V3" s="20">
        <f>'Fixed Inputs'!$F$3+(V2-1)</f>
        <v>2037</v>
      </c>
      <c r="W3" s="20">
        <f>'Fixed Inputs'!$F$3+(W2-1)</f>
        <v>2038</v>
      </c>
      <c r="X3" s="20">
        <f>'Fixed Inputs'!$F$3+(X2-1)</f>
        <v>2039</v>
      </c>
      <c r="Y3" s="20">
        <f>'Fixed Inputs'!$F$3+(Y2-1)</f>
        <v>2040</v>
      </c>
      <c r="Z3" s="20">
        <f>'Fixed Inputs'!$F$3+(Z2-1)</f>
        <v>2041</v>
      </c>
      <c r="AA3" s="20">
        <f>'Fixed Inputs'!$F$3+(AA2-1)</f>
        <v>2042</v>
      </c>
      <c r="AB3" s="20">
        <f>'Fixed Inputs'!$F$3+(AB2-1)</f>
        <v>2043</v>
      </c>
      <c r="AC3" s="20">
        <f>'Fixed Inputs'!$F$3+(AC2-1)</f>
        <v>2044</v>
      </c>
      <c r="AD3" s="20">
        <f>'Fixed Inputs'!$F$3+(AD2-1)</f>
        <v>2045</v>
      </c>
      <c r="AE3" s="20">
        <f>'Fixed Inputs'!$F$3+(AE2-1)</f>
        <v>2046</v>
      </c>
      <c r="AF3" s="20">
        <f>'Fixed Inputs'!$F$3+(AF2-1)</f>
        <v>2047</v>
      </c>
      <c r="AG3" s="20">
        <f>'Fixed Inputs'!$F$3+(AG2-1)</f>
        <v>2048</v>
      </c>
      <c r="AH3" s="20">
        <f>'Fixed Inputs'!$F$3+(AH2-1)</f>
        <v>2049</v>
      </c>
      <c r="AI3" s="20">
        <f>'Fixed Inputs'!$F$3+(AI2-1)</f>
        <v>2050</v>
      </c>
      <c r="AJ3" s="20">
        <f>'Fixed Inputs'!$F$3+(AJ2-1)</f>
        <v>2051</v>
      </c>
      <c r="AK3" s="20">
        <f>'Fixed Inputs'!$F$3+(AK2-1)</f>
        <v>2052</v>
      </c>
      <c r="AL3" s="20">
        <f>'Fixed Inputs'!$F$3+(AL2-1)</f>
        <v>2053</v>
      </c>
      <c r="AM3" s="20">
        <f>'Fixed Inputs'!$F$3+(AM2-1)</f>
        <v>2054</v>
      </c>
    </row>
    <row r="5" spans="1:39" s="1" customFormat="1">
      <c r="A5" s="6"/>
      <c r="B5" s="6" t="s">
        <v>215</v>
      </c>
      <c r="C5" s="6"/>
      <c r="D5" s="6"/>
      <c r="E5" s="6"/>
      <c r="F5" s="6"/>
      <c r="G5" s="6"/>
      <c r="H5" s="8"/>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row>
    <row r="6" spans="1:39" s="1" customFormat="1" outlineLevel="1">
      <c r="A6" s="91"/>
      <c r="B6" s="91"/>
      <c r="C6" s="91" t="s">
        <v>216</v>
      </c>
      <c r="D6" s="91"/>
      <c r="E6" s="91"/>
      <c r="F6" s="91"/>
      <c r="G6" s="7" t="s">
        <v>217</v>
      </c>
      <c r="H6" s="7"/>
      <c r="I6" s="91">
        <f>IF(AND(I2&gt;0,I2&lt;='Fixed Inputs'!$F$5),1,0)</f>
        <v>0</v>
      </c>
      <c r="J6" s="91">
        <f>IF(AND(J2&gt;0,J2&lt;='Fixed Inputs'!$F$5),1,0)</f>
        <v>1</v>
      </c>
      <c r="K6" s="91">
        <f>IF(AND(K2&gt;0,K2&lt;='Fixed Inputs'!$F$5),1,0)</f>
        <v>1</v>
      </c>
      <c r="L6" s="91">
        <f>IF(AND(L2&gt;0,L2&lt;='Fixed Inputs'!$F$5),1,0)</f>
        <v>1</v>
      </c>
      <c r="M6" s="91">
        <f>IF(AND(M2&gt;0,M2&lt;='Fixed Inputs'!$F$5),1,0)</f>
        <v>1</v>
      </c>
      <c r="N6" s="91">
        <f>IF(AND(N2&gt;0,N2&lt;='Fixed Inputs'!$F$5),1,0)</f>
        <v>1</v>
      </c>
      <c r="O6" s="91">
        <f>IF(AND(O2&gt;0,O2&lt;='Fixed Inputs'!$F$5),1,0)</f>
        <v>1</v>
      </c>
      <c r="P6" s="91">
        <f>IF(AND(P2&gt;0,P2&lt;='Fixed Inputs'!$F$5),1,0)</f>
        <v>1</v>
      </c>
      <c r="Q6" s="91">
        <f>IF(AND(Q2&gt;0,Q2&lt;='Fixed Inputs'!$F$5),1,0)</f>
        <v>1</v>
      </c>
      <c r="R6" s="91">
        <f>IF(AND(R2&gt;0,R2&lt;='Fixed Inputs'!$F$5),1,0)</f>
        <v>1</v>
      </c>
      <c r="S6" s="91">
        <f>IF(AND(S2&gt;0,S2&lt;='Fixed Inputs'!$F$5),1,0)</f>
        <v>1</v>
      </c>
      <c r="T6" s="91">
        <f>IF(AND(T2&gt;0,T2&lt;='Fixed Inputs'!$F$5),1,0)</f>
        <v>1</v>
      </c>
      <c r="U6" s="91">
        <f>IF(AND(U2&gt;0,U2&lt;='Fixed Inputs'!$F$5),1,0)</f>
        <v>1</v>
      </c>
      <c r="V6" s="91">
        <f>IF(AND(V2&gt;0,V2&lt;='Fixed Inputs'!$F$5),1,0)</f>
        <v>1</v>
      </c>
      <c r="W6" s="91">
        <f>IF(AND(W2&gt;0,W2&lt;='Fixed Inputs'!$F$5),1,0)</f>
        <v>1</v>
      </c>
      <c r="X6" s="91">
        <f>IF(AND(X2&gt;0,X2&lt;='Fixed Inputs'!$F$5),1,0)</f>
        <v>1</v>
      </c>
      <c r="Y6" s="91">
        <f>IF(AND(Y2&gt;0,Y2&lt;='Fixed Inputs'!$F$5),1,0)</f>
        <v>1</v>
      </c>
      <c r="Z6" s="91">
        <f>IF(AND(Z2&gt;0,Z2&lt;='Fixed Inputs'!$F$5),1,0)</f>
        <v>1</v>
      </c>
      <c r="AA6" s="91">
        <f>IF(AND(AA2&gt;0,AA2&lt;='Fixed Inputs'!$F$5),1,0)</f>
        <v>1</v>
      </c>
      <c r="AB6" s="91">
        <f>IF(AND(AB2&gt;0,AB2&lt;='Fixed Inputs'!$F$5),1,0)</f>
        <v>1</v>
      </c>
      <c r="AC6" s="91">
        <f>IF(AND(AC2&gt;0,AC2&lt;='Fixed Inputs'!$F$5),1,0)</f>
        <v>1</v>
      </c>
      <c r="AD6" s="91">
        <f>IF(AND(AD2&gt;0,AD2&lt;='Fixed Inputs'!$F$5),1,0)</f>
        <v>0</v>
      </c>
      <c r="AE6" s="91">
        <f>IF(AND(AE2&gt;0,AE2&lt;='Fixed Inputs'!$F$5),1,0)</f>
        <v>0</v>
      </c>
      <c r="AF6" s="91">
        <f>IF(AND(AF2&gt;0,AF2&lt;='Fixed Inputs'!$F$5),1,0)</f>
        <v>0</v>
      </c>
      <c r="AG6" s="91">
        <f>IF(AND(AG2&gt;0,AG2&lt;='Fixed Inputs'!$F$5),1,0)</f>
        <v>0</v>
      </c>
      <c r="AH6" s="91">
        <f>IF(AND(AH2&gt;0,AH2&lt;='Fixed Inputs'!$F$5),1,0)</f>
        <v>0</v>
      </c>
      <c r="AI6" s="91">
        <f>IF(AND(AI2&gt;0,AI2&lt;='Fixed Inputs'!$F$5),1,0)</f>
        <v>0</v>
      </c>
      <c r="AJ6" s="91">
        <f>IF(AND(AJ2&gt;0,AJ2&lt;='Fixed Inputs'!$F$5),1,0)</f>
        <v>0</v>
      </c>
      <c r="AK6" s="91">
        <f>IF(AND(AK2&gt;0,AK2&lt;='Fixed Inputs'!$F$5),1,0)</f>
        <v>0</v>
      </c>
      <c r="AL6" s="91">
        <f>IF(AND(AL2&gt;0,AL2&lt;='Fixed Inputs'!$F$5),1,0)</f>
        <v>0</v>
      </c>
      <c r="AM6" s="91">
        <f>IF(AND(AM2&gt;0,AM2&lt;='Fixed Inputs'!$F$5),1,0)</f>
        <v>0</v>
      </c>
    </row>
    <row r="7" spans="1:39" s="1" customFormat="1">
      <c r="A7" s="91"/>
      <c r="B7" s="91"/>
      <c r="C7" s="91"/>
      <c r="D7" s="91"/>
      <c r="E7" s="91"/>
      <c r="F7" s="91"/>
      <c r="G7" s="7"/>
      <c r="H7" s="7"/>
      <c r="I7" s="91"/>
      <c r="J7" s="91"/>
      <c r="K7" s="91"/>
      <c r="L7" s="91"/>
      <c r="M7" s="91"/>
      <c r="N7" s="91"/>
      <c r="O7" s="91"/>
      <c r="P7" s="91"/>
      <c r="Q7" s="91"/>
      <c r="R7" s="91"/>
      <c r="S7" s="91"/>
      <c r="T7" s="91"/>
      <c r="U7" s="91"/>
      <c r="V7" s="91"/>
      <c r="W7" s="91"/>
      <c r="X7" s="91"/>
      <c r="Y7" s="91"/>
      <c r="Z7" s="91"/>
      <c r="AA7" s="91"/>
      <c r="AB7" s="91"/>
      <c r="AC7" s="91"/>
      <c r="AD7" s="91"/>
      <c r="AE7" s="91"/>
      <c r="AF7" s="91"/>
      <c r="AG7" s="91"/>
      <c r="AH7" s="91"/>
      <c r="AI7" s="91"/>
      <c r="AJ7" s="91"/>
      <c r="AK7" s="91"/>
      <c r="AL7" s="91"/>
      <c r="AM7" s="91"/>
    </row>
    <row r="8" spans="1:39" s="1" customFormat="1">
      <c r="A8" s="6"/>
      <c r="B8" s="6" t="s">
        <v>218</v>
      </c>
      <c r="C8" s="6"/>
      <c r="D8" s="6"/>
      <c r="E8" s="6"/>
      <c r="F8" s="6"/>
      <c r="G8" s="6"/>
      <c r="H8" s="8"/>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row>
    <row r="9" spans="1:39" s="1" customFormat="1" outlineLevel="1">
      <c r="A9" s="91"/>
      <c r="B9" s="91"/>
      <c r="C9" s="91" t="s">
        <v>307</v>
      </c>
      <c r="D9" s="91"/>
      <c r="E9" s="91"/>
      <c r="F9" s="91"/>
      <c r="G9" s="7" t="s">
        <v>132</v>
      </c>
      <c r="H9" s="91"/>
      <c r="I9" s="102">
        <f>_xlfn.XLOOKUP(I3,'Variable Inputs'!$I$3:$AM$3,'Variable Inputs'!$I$23:$AM$23)</f>
        <v>1</v>
      </c>
      <c r="J9" s="102">
        <f>_xlfn.XLOOKUP(J3,'Variable Inputs'!$I$3:$AM$3,'Variable Inputs'!$I$23:$AM$23)</f>
        <v>1</v>
      </c>
      <c r="K9" s="102">
        <f>_xlfn.XLOOKUP(K3,'Variable Inputs'!$I$3:$AM$3,'Variable Inputs'!$I$23:$AM$23)</f>
        <v>1.01</v>
      </c>
      <c r="L9" s="102">
        <f>_xlfn.XLOOKUP(L3,'Variable Inputs'!$I$3:$AM$3,'Variable Inputs'!$I$23:$AM$23)</f>
        <v>1.0201</v>
      </c>
      <c r="M9" s="102">
        <f>_xlfn.XLOOKUP(M3,'Variable Inputs'!$I$3:$AM$3,'Variable Inputs'!$I$23:$AM$23)</f>
        <v>1.0303009999999999</v>
      </c>
      <c r="N9" s="102">
        <f>_xlfn.XLOOKUP(N3,'Variable Inputs'!$I$3:$AM$3,'Variable Inputs'!$I$23:$AM$23)</f>
        <v>1.04060401</v>
      </c>
      <c r="O9" s="102">
        <f>_xlfn.XLOOKUP(O3,'Variable Inputs'!$I$3:$AM$3,'Variable Inputs'!$I$23:$AM$23)</f>
        <v>1.0510100500999999</v>
      </c>
      <c r="P9" s="102">
        <f>_xlfn.XLOOKUP(P3,'Variable Inputs'!$I$3:$AM$3,'Variable Inputs'!$I$23:$AM$23)</f>
        <v>1.0615201506009999</v>
      </c>
      <c r="Q9" s="102">
        <f>_xlfn.XLOOKUP(Q3,'Variable Inputs'!$I$3:$AM$3,'Variable Inputs'!$I$23:$AM$23)</f>
        <v>1.0721353521070098</v>
      </c>
      <c r="R9" s="102">
        <f>_xlfn.XLOOKUP(R3,'Variable Inputs'!$I$3:$AM$3,'Variable Inputs'!$I$23:$AM$23)</f>
        <v>1.08285670562808</v>
      </c>
      <c r="S9" s="102">
        <f>_xlfn.XLOOKUP(S3,'Variable Inputs'!$I$3:$AM$3,'Variable Inputs'!$I$23:$AM$23)</f>
        <v>1.0936852726843609</v>
      </c>
      <c r="T9" s="102">
        <f>_xlfn.XLOOKUP(T3,'Variable Inputs'!$I$3:$AM$3,'Variable Inputs'!$I$23:$AM$23)</f>
        <v>1.1046221254112045</v>
      </c>
      <c r="U9" s="102">
        <f>_xlfn.XLOOKUP(U3,'Variable Inputs'!$I$3:$AM$3,'Variable Inputs'!$I$23:$AM$23)</f>
        <v>1.1156683466653166</v>
      </c>
      <c r="V9" s="102">
        <f>_xlfn.XLOOKUP(V3,'Variable Inputs'!$I$3:$AM$3,'Variable Inputs'!$I$23:$AM$23)</f>
        <v>1.1268250301319698</v>
      </c>
      <c r="W9" s="102">
        <f>_xlfn.XLOOKUP(W3,'Variable Inputs'!$I$3:$AM$3,'Variable Inputs'!$I$23:$AM$23)</f>
        <v>1.1380932804332895</v>
      </c>
      <c r="X9" s="102">
        <f>_xlfn.XLOOKUP(X3,'Variable Inputs'!$I$3:$AM$3,'Variable Inputs'!$I$23:$AM$23)</f>
        <v>1.1494742132376223</v>
      </c>
      <c r="Y9" s="102">
        <f>_xlfn.XLOOKUP(Y3,'Variable Inputs'!$I$3:$AM$3,'Variable Inputs'!$I$23:$AM$23)</f>
        <v>1.1609689553699987</v>
      </c>
      <c r="Z9" s="102">
        <f>_xlfn.XLOOKUP(Z3,'Variable Inputs'!$I$3:$AM$3,'Variable Inputs'!$I$23:$AM$23)</f>
        <v>1.1725786449236986</v>
      </c>
      <c r="AA9" s="102">
        <f>_xlfn.XLOOKUP(AA3,'Variable Inputs'!$I$3:$AM$3,'Variable Inputs'!$I$23:$AM$23)</f>
        <v>1.1843044313729356</v>
      </c>
      <c r="AB9" s="102">
        <f>_xlfn.XLOOKUP(AB3,'Variable Inputs'!$I$3:$AM$3,'Variable Inputs'!$I$23:$AM$23)</f>
        <v>1.196147475686665</v>
      </c>
      <c r="AC9" s="102">
        <f>_xlfn.XLOOKUP(AC3,'Variable Inputs'!$I$3:$AM$3,'Variable Inputs'!$I$23:$AM$23)</f>
        <v>1.2081089504435316</v>
      </c>
      <c r="AD9" s="102">
        <f>_xlfn.XLOOKUP(AD3,'Variable Inputs'!$I$3:$AM$3,'Variable Inputs'!$I$23:$AM$23)</f>
        <v>1.2081089504435316</v>
      </c>
      <c r="AE9" s="102">
        <f>_xlfn.XLOOKUP(AE3,'Variable Inputs'!$I$3:$AM$3,'Variable Inputs'!$I$23:$AM$23)</f>
        <v>1.2081089504435316</v>
      </c>
      <c r="AF9" s="102">
        <f>_xlfn.XLOOKUP(AF3,'Variable Inputs'!$I$3:$AM$3,'Variable Inputs'!$I$23:$AM$23)</f>
        <v>1.2081089504435316</v>
      </c>
      <c r="AG9" s="102">
        <f>_xlfn.XLOOKUP(AG3,'Variable Inputs'!$I$3:$AM$3,'Variable Inputs'!$I$23:$AM$23)</f>
        <v>1.2081089504435316</v>
      </c>
      <c r="AH9" s="102">
        <f>_xlfn.XLOOKUP(AH3,'Variable Inputs'!$I$3:$AM$3,'Variable Inputs'!$I$23:$AM$23)</f>
        <v>1.2081089504435316</v>
      </c>
      <c r="AI9" s="102">
        <f>_xlfn.XLOOKUP(AI3,'Variable Inputs'!$I$3:$AM$3,'Variable Inputs'!$I$23:$AM$23)</f>
        <v>1.2081089504435316</v>
      </c>
      <c r="AJ9" s="102">
        <f>_xlfn.XLOOKUP(AJ3,'Variable Inputs'!$I$3:$AM$3,'Variable Inputs'!$I$23:$AM$23)</f>
        <v>1.2081089504435316</v>
      </c>
      <c r="AK9" s="102">
        <f>_xlfn.XLOOKUP(AK3,'Variable Inputs'!$I$3:$AM$3,'Variable Inputs'!$I$23:$AM$23)</f>
        <v>1.2081089504435316</v>
      </c>
      <c r="AL9" s="102">
        <f>_xlfn.XLOOKUP(AL3,'Variable Inputs'!$I$3:$AM$3,'Variable Inputs'!$I$23:$AM$23)</f>
        <v>1.2081089504435316</v>
      </c>
      <c r="AM9" s="102">
        <f>_xlfn.XLOOKUP(AM3,'Variable Inputs'!$I$3:$AM$3,'Variable Inputs'!$I$23:$AM$23)</f>
        <v>1.2081089504435316</v>
      </c>
    </row>
    <row r="10" spans="1:39" s="1" customFormat="1" outlineLevel="1">
      <c r="A10" s="91"/>
      <c r="B10" s="91"/>
      <c r="C10" s="91" t="s">
        <v>308</v>
      </c>
      <c r="D10" s="91"/>
      <c r="E10" s="91"/>
      <c r="F10" s="91"/>
      <c r="G10" s="7" t="s">
        <v>132</v>
      </c>
      <c r="H10" s="91"/>
      <c r="I10" s="102">
        <f>_xlfn.XLOOKUP(I3,'Variable Inputs'!$I$3:$AM$3,'Variable Inputs'!$I$26:$AM$26)</f>
        <v>1</v>
      </c>
      <c r="J10" s="102">
        <f>_xlfn.XLOOKUP(J3,'Variable Inputs'!$I$3:$AM$3,'Variable Inputs'!$I$26:$AM$26)</f>
        <v>1</v>
      </c>
      <c r="K10" s="102">
        <f>_xlfn.XLOOKUP(K3,'Variable Inputs'!$I$3:$AM$3,'Variable Inputs'!$I$26:$AM$26)</f>
        <v>1.01</v>
      </c>
      <c r="L10" s="102">
        <f>_xlfn.XLOOKUP(L3,'Variable Inputs'!$I$3:$AM$3,'Variable Inputs'!$I$26:$AM$26)</f>
        <v>1.0201</v>
      </c>
      <c r="M10" s="102">
        <f>_xlfn.XLOOKUP(M3,'Variable Inputs'!$I$3:$AM$3,'Variable Inputs'!$I$26:$AM$26)</f>
        <v>1.0303009999999999</v>
      </c>
      <c r="N10" s="102">
        <f>_xlfn.XLOOKUP(N3,'Variable Inputs'!$I$3:$AM$3,'Variable Inputs'!$I$26:$AM$26)</f>
        <v>1.04060401</v>
      </c>
      <c r="O10" s="102">
        <f>_xlfn.XLOOKUP(O3,'Variable Inputs'!$I$3:$AM$3,'Variable Inputs'!$I$26:$AM$26)</f>
        <v>1.0510100500999999</v>
      </c>
      <c r="P10" s="102">
        <f>_xlfn.XLOOKUP(P3,'Variable Inputs'!$I$3:$AM$3,'Variable Inputs'!$I$26:$AM$26)</f>
        <v>1.0615201506009999</v>
      </c>
      <c r="Q10" s="102">
        <f>_xlfn.XLOOKUP(Q3,'Variable Inputs'!$I$3:$AM$3,'Variable Inputs'!$I$26:$AM$26)</f>
        <v>1.0721353521070098</v>
      </c>
      <c r="R10" s="102">
        <f>_xlfn.XLOOKUP(R3,'Variable Inputs'!$I$3:$AM$3,'Variable Inputs'!$I$26:$AM$26)</f>
        <v>1.08285670562808</v>
      </c>
      <c r="S10" s="102">
        <f>_xlfn.XLOOKUP(S3,'Variable Inputs'!$I$3:$AM$3,'Variable Inputs'!$I$26:$AM$26)</f>
        <v>1.0936852726843609</v>
      </c>
      <c r="T10" s="102">
        <f>_xlfn.XLOOKUP(T3,'Variable Inputs'!$I$3:$AM$3,'Variable Inputs'!$I$26:$AM$26)</f>
        <v>1.1046221254112045</v>
      </c>
      <c r="U10" s="102">
        <f>_xlfn.XLOOKUP(U3,'Variable Inputs'!$I$3:$AM$3,'Variable Inputs'!$I$26:$AM$26)</f>
        <v>1.1156683466653166</v>
      </c>
      <c r="V10" s="102">
        <f>_xlfn.XLOOKUP(V3,'Variable Inputs'!$I$3:$AM$3,'Variable Inputs'!$I$26:$AM$26)</f>
        <v>1.1268250301319698</v>
      </c>
      <c r="W10" s="102">
        <f>_xlfn.XLOOKUP(W3,'Variable Inputs'!$I$3:$AM$3,'Variable Inputs'!$I$26:$AM$26)</f>
        <v>1.1380932804332895</v>
      </c>
      <c r="X10" s="102">
        <f>_xlfn.XLOOKUP(X3,'Variable Inputs'!$I$3:$AM$3,'Variable Inputs'!$I$26:$AM$26)</f>
        <v>1.1494742132376223</v>
      </c>
      <c r="Y10" s="102">
        <f>_xlfn.XLOOKUP(Y3,'Variable Inputs'!$I$3:$AM$3,'Variable Inputs'!$I$26:$AM$26)</f>
        <v>1.1609689553699987</v>
      </c>
      <c r="Z10" s="102">
        <f>_xlfn.XLOOKUP(Z3,'Variable Inputs'!$I$3:$AM$3,'Variable Inputs'!$I$26:$AM$26)</f>
        <v>1.1725786449236986</v>
      </c>
      <c r="AA10" s="102">
        <f>_xlfn.XLOOKUP(AA3,'Variable Inputs'!$I$3:$AM$3,'Variable Inputs'!$I$26:$AM$26)</f>
        <v>1.1843044313729356</v>
      </c>
      <c r="AB10" s="102">
        <f>_xlfn.XLOOKUP(AB3,'Variable Inputs'!$I$3:$AM$3,'Variable Inputs'!$I$26:$AM$26)</f>
        <v>1.196147475686665</v>
      </c>
      <c r="AC10" s="102">
        <f>_xlfn.XLOOKUP(AC3,'Variable Inputs'!$I$3:$AM$3,'Variable Inputs'!$I$26:$AM$26)</f>
        <v>1.2081089504435316</v>
      </c>
      <c r="AD10" s="102">
        <f>_xlfn.XLOOKUP(AD3,'Variable Inputs'!$I$3:$AM$3,'Variable Inputs'!$I$26:$AM$26)</f>
        <v>1.2081089504435316</v>
      </c>
      <c r="AE10" s="102">
        <f>_xlfn.XLOOKUP(AE3,'Variable Inputs'!$I$3:$AM$3,'Variable Inputs'!$I$26:$AM$26)</f>
        <v>1.2081089504435316</v>
      </c>
      <c r="AF10" s="102">
        <f>_xlfn.XLOOKUP(AF3,'Variable Inputs'!$I$3:$AM$3,'Variable Inputs'!$I$26:$AM$26)</f>
        <v>1.2081089504435316</v>
      </c>
      <c r="AG10" s="102">
        <f>_xlfn.XLOOKUP(AG3,'Variable Inputs'!$I$3:$AM$3,'Variable Inputs'!$I$26:$AM$26)</f>
        <v>1.2081089504435316</v>
      </c>
      <c r="AH10" s="102">
        <f>_xlfn.XLOOKUP(AH3,'Variable Inputs'!$I$3:$AM$3,'Variable Inputs'!$I$26:$AM$26)</f>
        <v>1.2081089504435316</v>
      </c>
      <c r="AI10" s="102">
        <f>_xlfn.XLOOKUP(AI3,'Variable Inputs'!$I$3:$AM$3,'Variable Inputs'!$I$26:$AM$26)</f>
        <v>1.2081089504435316</v>
      </c>
      <c r="AJ10" s="102">
        <f>_xlfn.XLOOKUP(AJ3,'Variable Inputs'!$I$3:$AM$3,'Variable Inputs'!$I$26:$AM$26)</f>
        <v>1.2081089504435316</v>
      </c>
      <c r="AK10" s="102">
        <f>_xlfn.XLOOKUP(AK3,'Variable Inputs'!$I$3:$AM$3,'Variable Inputs'!$I$26:$AM$26)</f>
        <v>1.2081089504435316</v>
      </c>
      <c r="AL10" s="102">
        <f>_xlfn.XLOOKUP(AL3,'Variable Inputs'!$I$3:$AM$3,'Variable Inputs'!$I$26:$AM$26)</f>
        <v>1.2081089504435316</v>
      </c>
      <c r="AM10" s="102">
        <f>_xlfn.XLOOKUP(AM3,'Variable Inputs'!$I$3:$AM$3,'Variable Inputs'!$I$26:$AM$26)</f>
        <v>1.2081089504435316</v>
      </c>
    </row>
    <row r="11" spans="1:39" s="1" customFormat="1" outlineLevel="1">
      <c r="A11" s="91"/>
      <c r="B11" s="91"/>
      <c r="C11" s="91" t="s">
        <v>133</v>
      </c>
      <c r="D11" s="91"/>
      <c r="E11" s="91"/>
      <c r="F11" s="91"/>
      <c r="G11" s="7" t="s">
        <v>132</v>
      </c>
      <c r="H11" s="7"/>
      <c r="I11" s="104">
        <f>_xlfn.XLOOKUP(I3,'Variable Inputs'!$I$3:$AM$3,'Variable Inputs'!$I$8:$AM$8)</f>
        <v>1500</v>
      </c>
      <c r="J11" s="104">
        <f>_xlfn.XLOOKUP(J3,'Variable Inputs'!$I$3:$AM$3,'Variable Inputs'!$I$8:$AM$8)</f>
        <v>1500</v>
      </c>
      <c r="K11" s="104">
        <f>_xlfn.XLOOKUP(K3,'Variable Inputs'!$I$3:$AM$3,'Variable Inputs'!$I$8:$AM$8)</f>
        <v>1578.9473684210527</v>
      </c>
      <c r="L11" s="104">
        <f>_xlfn.XLOOKUP(L3,'Variable Inputs'!$I$3:$AM$3,'Variable Inputs'!$I$8:$AM$8)</f>
        <v>1662.0498614958449</v>
      </c>
      <c r="M11" s="104">
        <f>_xlfn.XLOOKUP(M3,'Variable Inputs'!$I$3:$AM$3,'Variable Inputs'!$I$8:$AM$8)</f>
        <v>1749.5261699956263</v>
      </c>
      <c r="N11" s="104">
        <f>_xlfn.XLOOKUP(N3,'Variable Inputs'!$I$3:$AM$3,'Variable Inputs'!$I$8:$AM$8)</f>
        <v>1841.6064947322384</v>
      </c>
      <c r="O11" s="104">
        <f>_xlfn.XLOOKUP(O3,'Variable Inputs'!$I$3:$AM$3,'Variable Inputs'!$I$8:$AM$8)</f>
        <v>1938.5331523497246</v>
      </c>
      <c r="P11" s="104">
        <f>_xlfn.XLOOKUP(P3,'Variable Inputs'!$I$3:$AM$3,'Variable Inputs'!$I$8:$AM$8)</f>
        <v>2040.5612129997103</v>
      </c>
      <c r="Q11" s="104">
        <f>_xlfn.XLOOKUP(Q3,'Variable Inputs'!$I$3:$AM$3,'Variable Inputs'!$I$8:$AM$8)</f>
        <v>2147.9591715786428</v>
      </c>
      <c r="R11" s="104">
        <f>_xlfn.XLOOKUP(R3,'Variable Inputs'!$I$3:$AM$3,'Variable Inputs'!$I$8:$AM$8)</f>
        <v>2261.0096542933079</v>
      </c>
      <c r="S11" s="104">
        <f>_xlfn.XLOOKUP(S3,'Variable Inputs'!$I$3:$AM$3,'Variable Inputs'!$I$8:$AM$8)</f>
        <v>2380.0101624140088</v>
      </c>
      <c r="T11" s="104">
        <f>_xlfn.XLOOKUP(T3,'Variable Inputs'!$I$3:$AM$3,'Variable Inputs'!$I$8:$AM$8)</f>
        <v>2505.2738551726411</v>
      </c>
      <c r="U11" s="104">
        <f>_xlfn.XLOOKUP(U3,'Variable Inputs'!$I$3:$AM$3,'Variable Inputs'!$I$8:$AM$8)</f>
        <v>2637.1303738659385</v>
      </c>
      <c r="V11" s="104">
        <f>_xlfn.XLOOKUP(V3,'Variable Inputs'!$I$3:$AM$3,'Variable Inputs'!$I$8:$AM$8)</f>
        <v>2775.9267093325666</v>
      </c>
      <c r="W11" s="104">
        <f>_xlfn.XLOOKUP(W3,'Variable Inputs'!$I$3:$AM$3,'Variable Inputs'!$I$8:$AM$8)</f>
        <v>2922.0281150869127</v>
      </c>
      <c r="X11" s="104">
        <f>_xlfn.XLOOKUP(X3,'Variable Inputs'!$I$3:$AM$3,'Variable Inputs'!$I$8:$AM$8)</f>
        <v>3075.8190685125396</v>
      </c>
      <c r="Y11" s="104">
        <f>_xlfn.XLOOKUP(Y3,'Variable Inputs'!$I$3:$AM$3,'Variable Inputs'!$I$8:$AM$8)</f>
        <v>3237.7042826447787</v>
      </c>
      <c r="Z11" s="104">
        <f>_xlfn.XLOOKUP(Z3,'Variable Inputs'!$I$3:$AM$3,'Variable Inputs'!$I$8:$AM$8)</f>
        <v>3408.1097712050305</v>
      </c>
      <c r="AA11" s="104">
        <f>_xlfn.XLOOKUP(AA3,'Variable Inputs'!$I$3:$AM$3,'Variable Inputs'!$I$8:$AM$8)</f>
        <v>3587.483969689506</v>
      </c>
      <c r="AB11" s="104">
        <f>_xlfn.XLOOKUP(AB3,'Variable Inputs'!$I$3:$AM$3,'Variable Inputs'!$I$8:$AM$8)</f>
        <v>3776.2989154626384</v>
      </c>
      <c r="AC11" s="104">
        <f>_xlfn.XLOOKUP(AC3,'Variable Inputs'!$I$3:$AM$3,'Variable Inputs'!$I$8:$AM$8)</f>
        <v>3975.0514899606724</v>
      </c>
      <c r="AD11" s="104">
        <f>_xlfn.XLOOKUP(AD3,'Variable Inputs'!$I$3:$AM$3,'Variable Inputs'!$I$8:$AM$8)</f>
        <v>3975.0514899606724</v>
      </c>
      <c r="AE11" s="104">
        <f>_xlfn.XLOOKUP(AE3,'Variable Inputs'!$I$3:$AM$3,'Variable Inputs'!$I$8:$AM$8)</f>
        <v>3975.0514899606724</v>
      </c>
      <c r="AF11" s="104">
        <f>_xlfn.XLOOKUP(AF3,'Variable Inputs'!$I$3:$AM$3,'Variable Inputs'!$I$8:$AM$8)</f>
        <v>3975.0514899606724</v>
      </c>
      <c r="AG11" s="104">
        <f>_xlfn.XLOOKUP(AG3,'Variable Inputs'!$I$3:$AM$3,'Variable Inputs'!$I$8:$AM$8)</f>
        <v>3975.0514899606724</v>
      </c>
      <c r="AH11" s="104">
        <f>_xlfn.XLOOKUP(AH3,'Variable Inputs'!$I$3:$AM$3,'Variable Inputs'!$I$8:$AM$8)</f>
        <v>3975.0514899606724</v>
      </c>
      <c r="AI11" s="104">
        <f>_xlfn.XLOOKUP(AI3,'Variable Inputs'!$I$3:$AM$3,'Variable Inputs'!$I$8:$AM$8)</f>
        <v>3975.0514899606724</v>
      </c>
      <c r="AJ11" s="104">
        <f>_xlfn.XLOOKUP(AJ3,'Variable Inputs'!$I$3:$AM$3,'Variable Inputs'!$I$8:$AM$8)</f>
        <v>3975.0514899606724</v>
      </c>
      <c r="AK11" s="104">
        <f>_xlfn.XLOOKUP(AK3,'Variable Inputs'!$I$3:$AM$3,'Variable Inputs'!$I$8:$AM$8)</f>
        <v>3975.0514899606724</v>
      </c>
      <c r="AL11" s="104">
        <f>_xlfn.XLOOKUP(AL3,'Variable Inputs'!$I$3:$AM$3,'Variable Inputs'!$I$8:$AM$8)</f>
        <v>3975.0514899606724</v>
      </c>
      <c r="AM11" s="104">
        <f>_xlfn.XLOOKUP(AM3,'Variable Inputs'!$I$3:$AM$3,'Variable Inputs'!$I$8:$AM$8)</f>
        <v>3975.0514899606724</v>
      </c>
    </row>
    <row r="12" spans="1:39" s="1" customFormat="1">
      <c r="A12" s="91"/>
      <c r="B12" s="91"/>
      <c r="C12" s="91"/>
      <c r="D12" s="91"/>
      <c r="E12" s="91"/>
      <c r="F12" s="91"/>
      <c r="G12" s="7"/>
      <c r="H12" s="91"/>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c r="AI12" s="102"/>
      <c r="AJ12" s="102"/>
      <c r="AK12" s="102"/>
      <c r="AL12" s="102"/>
      <c r="AM12" s="102"/>
    </row>
    <row r="13" spans="1:39" s="1" customFormat="1">
      <c r="A13" s="6"/>
      <c r="B13" s="6" t="s">
        <v>64</v>
      </c>
      <c r="C13" s="6"/>
      <c r="D13" s="6"/>
      <c r="E13" s="6"/>
      <c r="F13" s="6"/>
      <c r="G13" s="8"/>
      <c r="H13" s="8"/>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row>
    <row r="14" spans="1:39" s="1" customFormat="1" outlineLevel="1">
      <c r="A14" s="91"/>
      <c r="B14" s="91"/>
      <c r="C14" s="2" t="s">
        <v>309</v>
      </c>
      <c r="D14" s="91"/>
      <c r="E14" s="91"/>
      <c r="F14" s="91"/>
      <c r="G14" s="7"/>
      <c r="H14" s="7"/>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c r="AF14" s="115"/>
      <c r="AG14" s="115"/>
      <c r="AH14" s="115"/>
      <c r="AI14" s="115"/>
      <c r="AJ14" s="115"/>
      <c r="AK14" s="115"/>
      <c r="AL14" s="115"/>
      <c r="AM14" s="115"/>
    </row>
    <row r="15" spans="1:39" s="1" customFormat="1" outlineLevel="1">
      <c r="A15" s="91"/>
      <c r="B15" s="91"/>
      <c r="C15" s="91" t="s">
        <v>310</v>
      </c>
      <c r="D15" s="91"/>
      <c r="E15" s="91"/>
      <c r="F15" s="91"/>
      <c r="G15" s="7" t="s">
        <v>226</v>
      </c>
      <c r="H15" s="7"/>
      <c r="I15" s="95">
        <f>_xlfn.XLOOKUP(I3,'Variable Inputs'!$I$3:$AM$3,'Variable Inputs'!$I$36:$AM$36)</f>
        <v>0</v>
      </c>
      <c r="J15" s="95">
        <f>_xlfn.XLOOKUP(J3,'Variable Inputs'!$I$3:$AM$3,'Variable Inputs'!$I$36:$AM$36)</f>
        <v>0</v>
      </c>
      <c r="K15" s="95">
        <f>_xlfn.XLOOKUP(K3,'Variable Inputs'!$I$3:$AM$3,'Variable Inputs'!$I$36:$AM$36)</f>
        <v>0</v>
      </c>
      <c r="L15" s="95">
        <f>_xlfn.XLOOKUP(L3,'Variable Inputs'!$I$3:$AM$3,'Variable Inputs'!$I$36:$AM$36)</f>
        <v>0</v>
      </c>
      <c r="M15" s="95">
        <f>_xlfn.XLOOKUP(M3,'Variable Inputs'!$I$3:$AM$3,'Variable Inputs'!$I$36:$AM$36)</f>
        <v>0</v>
      </c>
      <c r="N15" s="95">
        <f>_xlfn.XLOOKUP(N3,'Variable Inputs'!$I$3:$AM$3,'Variable Inputs'!$I$36:$AM$36)</f>
        <v>0</v>
      </c>
      <c r="O15" s="95">
        <f>_xlfn.XLOOKUP(O3,'Variable Inputs'!$I$3:$AM$3,'Variable Inputs'!$I$36:$AM$36)</f>
        <v>0</v>
      </c>
      <c r="P15" s="95">
        <f>_xlfn.XLOOKUP(P3,'Variable Inputs'!$I$3:$AM$3,'Variable Inputs'!$I$36:$AM$36)</f>
        <v>0</v>
      </c>
      <c r="Q15" s="95">
        <f>_xlfn.XLOOKUP(Q3,'Variable Inputs'!$I$3:$AM$3,'Variable Inputs'!$I$36:$AM$36)</f>
        <v>0</v>
      </c>
      <c r="R15" s="95">
        <f>_xlfn.XLOOKUP(R3,'Variable Inputs'!$I$3:$AM$3,'Variable Inputs'!$I$36:$AM$36)</f>
        <v>0</v>
      </c>
      <c r="S15" s="95">
        <f>_xlfn.XLOOKUP(S3,'Variable Inputs'!$I$3:$AM$3,'Variable Inputs'!$I$36:$AM$36)</f>
        <v>0</v>
      </c>
      <c r="T15" s="95">
        <f>_xlfn.XLOOKUP(T3,'Variable Inputs'!$I$3:$AM$3,'Variable Inputs'!$I$36:$AM$36)</f>
        <v>0</v>
      </c>
      <c r="U15" s="95">
        <f>_xlfn.XLOOKUP(U3,'Variable Inputs'!$I$3:$AM$3,'Variable Inputs'!$I$36:$AM$36)</f>
        <v>0</v>
      </c>
      <c r="V15" s="95">
        <f>_xlfn.XLOOKUP(V3,'Variable Inputs'!$I$3:$AM$3,'Variable Inputs'!$I$36:$AM$36)</f>
        <v>0</v>
      </c>
      <c r="W15" s="95">
        <f>_xlfn.XLOOKUP(W3,'Variable Inputs'!$I$3:$AM$3,'Variable Inputs'!$I$36:$AM$36)</f>
        <v>0</v>
      </c>
      <c r="X15" s="95">
        <f>_xlfn.XLOOKUP(X3,'Variable Inputs'!$I$3:$AM$3,'Variable Inputs'!$I$36:$AM$36)</f>
        <v>0</v>
      </c>
      <c r="Y15" s="95">
        <f>_xlfn.XLOOKUP(Y3,'Variable Inputs'!$I$3:$AM$3,'Variable Inputs'!$I$36:$AM$36)</f>
        <v>0</v>
      </c>
      <c r="Z15" s="95">
        <f>_xlfn.XLOOKUP(Z3,'Variable Inputs'!$I$3:$AM$3,'Variable Inputs'!$I$36:$AM$36)</f>
        <v>0</v>
      </c>
      <c r="AA15" s="95">
        <f>_xlfn.XLOOKUP(AA3,'Variable Inputs'!$I$3:$AM$3,'Variable Inputs'!$I$36:$AM$36)</f>
        <v>0</v>
      </c>
      <c r="AB15" s="95">
        <f>_xlfn.XLOOKUP(AB3,'Variable Inputs'!$I$3:$AM$3,'Variable Inputs'!$I$36:$AM$36)</f>
        <v>0</v>
      </c>
      <c r="AC15" s="95">
        <f>_xlfn.XLOOKUP(AC3,'Variable Inputs'!$I$3:$AM$3,'Variable Inputs'!$I$36:$AM$36)</f>
        <v>0</v>
      </c>
      <c r="AD15" s="95">
        <f>_xlfn.XLOOKUP(AD3,'Variable Inputs'!$I$3:$AM$3,'Variable Inputs'!$I$36:$AM$36)</f>
        <v>0</v>
      </c>
      <c r="AE15" s="95">
        <f>_xlfn.XLOOKUP(AE3,'Variable Inputs'!$I$3:$AM$3,'Variable Inputs'!$I$36:$AM$36)</f>
        <v>0</v>
      </c>
      <c r="AF15" s="95">
        <f>_xlfn.XLOOKUP(AF3,'Variable Inputs'!$I$3:$AM$3,'Variable Inputs'!$I$36:$AM$36)</f>
        <v>0</v>
      </c>
      <c r="AG15" s="95">
        <f>_xlfn.XLOOKUP(AG3,'Variable Inputs'!$I$3:$AM$3,'Variable Inputs'!$I$36:$AM$36)</f>
        <v>0</v>
      </c>
      <c r="AH15" s="95">
        <f>_xlfn.XLOOKUP(AH3,'Variable Inputs'!$I$3:$AM$3,'Variable Inputs'!$I$36:$AM$36)</f>
        <v>0</v>
      </c>
      <c r="AI15" s="95">
        <f>_xlfn.XLOOKUP(AI3,'Variable Inputs'!$I$3:$AM$3,'Variable Inputs'!$I$36:$AM$36)</f>
        <v>0</v>
      </c>
      <c r="AJ15" s="95">
        <f>_xlfn.XLOOKUP(AJ3,'Variable Inputs'!$I$3:$AM$3,'Variable Inputs'!$I$36:$AM$36)</f>
        <v>0</v>
      </c>
      <c r="AK15" s="95">
        <f>_xlfn.XLOOKUP(AK3,'Variable Inputs'!$I$3:$AM$3,'Variable Inputs'!$I$36:$AM$36)</f>
        <v>0</v>
      </c>
      <c r="AL15" s="95">
        <f>_xlfn.XLOOKUP(AL3,'Variable Inputs'!$I$3:$AM$3,'Variable Inputs'!$I$36:$AM$36)</f>
        <v>0</v>
      </c>
      <c r="AM15" s="95">
        <f>_xlfn.XLOOKUP(AM3,'Variable Inputs'!$I$3:$AM$3,'Variable Inputs'!$I$36:$AM$36)</f>
        <v>0</v>
      </c>
    </row>
    <row r="16" spans="1:39" s="1" customFormat="1" outlineLevel="1">
      <c r="A16" s="91"/>
      <c r="B16" s="91"/>
      <c r="C16" s="91" t="s">
        <v>311</v>
      </c>
      <c r="D16" s="91"/>
      <c r="E16" s="91"/>
      <c r="F16" s="91"/>
      <c r="G16" s="7" t="s">
        <v>226</v>
      </c>
      <c r="H16" s="7"/>
      <c r="I16" s="95">
        <f>_xlfn.XLOOKUP(I3,'Variable Inputs'!$I$3:$AM$3,'Variable Inputs'!$I$37:$AM$37)</f>
        <v>0</v>
      </c>
      <c r="J16" s="95">
        <f>_xlfn.XLOOKUP(J3,'Variable Inputs'!$I$3:$AM$3,'Variable Inputs'!$I$37:$AM$37)</f>
        <v>0</v>
      </c>
      <c r="K16" s="95">
        <f>_xlfn.XLOOKUP(K3,'Variable Inputs'!$I$3:$AM$3,'Variable Inputs'!$I$37:$AM$37)</f>
        <v>0</v>
      </c>
      <c r="L16" s="95">
        <f>_xlfn.XLOOKUP(L3,'Variable Inputs'!$I$3:$AM$3,'Variable Inputs'!$I$37:$AM$37)</f>
        <v>0</v>
      </c>
      <c r="M16" s="95">
        <f>_xlfn.XLOOKUP(M3,'Variable Inputs'!$I$3:$AM$3,'Variable Inputs'!$I$37:$AM$37)</f>
        <v>0</v>
      </c>
      <c r="N16" s="95">
        <f>_xlfn.XLOOKUP(N3,'Variable Inputs'!$I$3:$AM$3,'Variable Inputs'!$I$37:$AM$37)</f>
        <v>0</v>
      </c>
      <c r="O16" s="95">
        <f>_xlfn.XLOOKUP(O3,'Variable Inputs'!$I$3:$AM$3,'Variable Inputs'!$I$37:$AM$37)</f>
        <v>0</v>
      </c>
      <c r="P16" s="95">
        <f>_xlfn.XLOOKUP(P3,'Variable Inputs'!$I$3:$AM$3,'Variable Inputs'!$I$37:$AM$37)</f>
        <v>0</v>
      </c>
      <c r="Q16" s="95">
        <f>_xlfn.XLOOKUP(Q3,'Variable Inputs'!$I$3:$AM$3,'Variable Inputs'!$I$37:$AM$37)</f>
        <v>0</v>
      </c>
      <c r="R16" s="95">
        <f>_xlfn.XLOOKUP(R3,'Variable Inputs'!$I$3:$AM$3,'Variable Inputs'!$I$37:$AM$37)</f>
        <v>0</v>
      </c>
      <c r="S16" s="95">
        <f>_xlfn.XLOOKUP(S3,'Variable Inputs'!$I$3:$AM$3,'Variable Inputs'!$I$37:$AM$37)</f>
        <v>0</v>
      </c>
      <c r="T16" s="95">
        <f>_xlfn.XLOOKUP(T3,'Variable Inputs'!$I$3:$AM$3,'Variable Inputs'!$I$37:$AM$37)</f>
        <v>0</v>
      </c>
      <c r="U16" s="95">
        <f>_xlfn.XLOOKUP(U3,'Variable Inputs'!$I$3:$AM$3,'Variable Inputs'!$I$37:$AM$37)</f>
        <v>0</v>
      </c>
      <c r="V16" s="95">
        <f>_xlfn.XLOOKUP(V3,'Variable Inputs'!$I$3:$AM$3,'Variable Inputs'!$I$37:$AM$37)</f>
        <v>0</v>
      </c>
      <c r="W16" s="95">
        <f>_xlfn.XLOOKUP(W3,'Variable Inputs'!$I$3:$AM$3,'Variable Inputs'!$I$37:$AM$37)</f>
        <v>0</v>
      </c>
      <c r="X16" s="95">
        <f>_xlfn.XLOOKUP(X3,'Variable Inputs'!$I$3:$AM$3,'Variable Inputs'!$I$37:$AM$37)</f>
        <v>0</v>
      </c>
      <c r="Y16" s="95">
        <f>_xlfn.XLOOKUP(Y3,'Variable Inputs'!$I$3:$AM$3,'Variable Inputs'!$I$37:$AM$37)</f>
        <v>0</v>
      </c>
      <c r="Z16" s="95">
        <f>_xlfn.XLOOKUP(Z3,'Variable Inputs'!$I$3:$AM$3,'Variable Inputs'!$I$37:$AM$37)</f>
        <v>0</v>
      </c>
      <c r="AA16" s="95">
        <f>_xlfn.XLOOKUP(AA3,'Variable Inputs'!$I$3:$AM$3,'Variable Inputs'!$I$37:$AM$37)</f>
        <v>0</v>
      </c>
      <c r="AB16" s="95">
        <f>_xlfn.XLOOKUP(AB3,'Variable Inputs'!$I$3:$AM$3,'Variable Inputs'!$I$37:$AM$37)</f>
        <v>0</v>
      </c>
      <c r="AC16" s="95">
        <f>_xlfn.XLOOKUP(AC3,'Variable Inputs'!$I$3:$AM$3,'Variable Inputs'!$I$37:$AM$37)</f>
        <v>0</v>
      </c>
      <c r="AD16" s="95">
        <f>_xlfn.XLOOKUP(AD3,'Variable Inputs'!$I$3:$AM$3,'Variable Inputs'!$I$37:$AM$37)</f>
        <v>0</v>
      </c>
      <c r="AE16" s="95">
        <f>_xlfn.XLOOKUP(AE3,'Variable Inputs'!$I$3:$AM$3,'Variable Inputs'!$I$37:$AM$37)</f>
        <v>0</v>
      </c>
      <c r="AF16" s="95">
        <f>_xlfn.XLOOKUP(AF3,'Variable Inputs'!$I$3:$AM$3,'Variable Inputs'!$I$37:$AM$37)</f>
        <v>0</v>
      </c>
      <c r="AG16" s="95">
        <f>_xlfn.XLOOKUP(AG3,'Variable Inputs'!$I$3:$AM$3,'Variable Inputs'!$I$37:$AM$37)</f>
        <v>0</v>
      </c>
      <c r="AH16" s="95">
        <f>_xlfn.XLOOKUP(AH3,'Variable Inputs'!$I$3:$AM$3,'Variable Inputs'!$I$37:$AM$37)</f>
        <v>0</v>
      </c>
      <c r="AI16" s="95">
        <f>_xlfn.XLOOKUP(AI3,'Variable Inputs'!$I$3:$AM$3,'Variable Inputs'!$I$37:$AM$37)</f>
        <v>0</v>
      </c>
      <c r="AJ16" s="95">
        <f>_xlfn.XLOOKUP(AJ3,'Variable Inputs'!$I$3:$AM$3,'Variable Inputs'!$I$37:$AM$37)</f>
        <v>0</v>
      </c>
      <c r="AK16" s="95">
        <f>_xlfn.XLOOKUP(AK3,'Variable Inputs'!$I$3:$AM$3,'Variable Inputs'!$I$37:$AM$37)</f>
        <v>0</v>
      </c>
      <c r="AL16" s="95">
        <f>_xlfn.XLOOKUP(AL3,'Variable Inputs'!$I$3:$AM$3,'Variable Inputs'!$I$37:$AM$37)</f>
        <v>0</v>
      </c>
      <c r="AM16" s="95">
        <f>_xlfn.XLOOKUP(AM3,'Variable Inputs'!$I$3:$AM$3,'Variable Inputs'!$I$37:$AM$37)</f>
        <v>0</v>
      </c>
    </row>
    <row r="17" spans="1:39" s="1" customFormat="1" ht="5.45" customHeight="1" outlineLevel="1">
      <c r="A17" s="91"/>
      <c r="B17" s="91"/>
      <c r="C17" s="91"/>
      <c r="D17" s="91"/>
      <c r="E17" s="91"/>
      <c r="F17" s="91"/>
      <c r="G17" s="7"/>
      <c r="H17" s="7"/>
      <c r="I17" s="95"/>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row>
    <row r="18" spans="1:39" s="1" customFormat="1" outlineLevel="1">
      <c r="A18" s="91"/>
      <c r="B18" s="91"/>
      <c r="C18" s="2" t="s">
        <v>56</v>
      </c>
      <c r="D18" s="91"/>
      <c r="E18" s="91"/>
      <c r="F18" s="91"/>
      <c r="G18" s="7"/>
      <c r="H18" s="7"/>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row>
    <row r="19" spans="1:39" s="1" customFormat="1" outlineLevel="1">
      <c r="A19" s="91"/>
      <c r="B19" s="91"/>
      <c r="C19" s="91" t="s">
        <v>310</v>
      </c>
      <c r="D19" s="91"/>
      <c r="E19" s="91"/>
      <c r="F19" s="91"/>
      <c r="G19" s="7" t="s">
        <v>226</v>
      </c>
      <c r="H19" s="7"/>
      <c r="I19" s="131">
        <f t="shared" ref="I19:AM19" si="0">I116*I6</f>
        <v>0</v>
      </c>
      <c r="J19" s="131">
        <f t="shared" si="0"/>
        <v>183.69830302164908</v>
      </c>
      <c r="K19" s="131">
        <f t="shared" si="0"/>
        <v>203.03496649761215</v>
      </c>
      <c r="L19" s="131">
        <f t="shared" si="0"/>
        <v>224.40706823420282</v>
      </c>
      <c r="M19" s="131">
        <f t="shared" si="0"/>
        <v>248.02886489043482</v>
      </c>
      <c r="N19" s="131">
        <f t="shared" si="0"/>
        <v>274.13716645784899</v>
      </c>
      <c r="O19" s="131">
        <f t="shared" si="0"/>
        <v>302.99371029551736</v>
      </c>
      <c r="P19" s="131">
        <f t="shared" si="0"/>
        <v>334.88778506346659</v>
      </c>
      <c r="Q19" s="131">
        <f t="shared" si="0"/>
        <v>370.13913085962105</v>
      </c>
      <c r="R19" s="131">
        <f t="shared" si="0"/>
        <v>409.10114463431808</v>
      </c>
      <c r="S19" s="131">
        <f t="shared" si="0"/>
        <v>452.16442301687795</v>
      </c>
      <c r="T19" s="131">
        <f t="shared" si="0"/>
        <v>499.76067807128618</v>
      </c>
      <c r="U19" s="131">
        <f t="shared" si="0"/>
        <v>552.36706523668488</v>
      </c>
      <c r="V19" s="131">
        <f t="shared" si="0"/>
        <v>610.51096684054642</v>
      </c>
      <c r="W19" s="131">
        <f t="shared" si="0"/>
        <v>674.77527913955146</v>
      </c>
      <c r="X19" s="131">
        <f t="shared" si="0"/>
        <v>745.80425589108302</v>
      </c>
      <c r="Y19" s="131">
        <f t="shared" si="0"/>
        <v>824.30996703751293</v>
      </c>
      <c r="Z19" s="131">
        <f t="shared" si="0"/>
        <v>911.07943725198834</v>
      </c>
      <c r="AA19" s="131">
        <f t="shared" si="0"/>
        <v>1006.9825359100927</v>
      </c>
      <c r="AB19" s="131">
        <f t="shared" si="0"/>
        <v>1112.9806975848392</v>
      </c>
      <c r="AC19" s="131">
        <f t="shared" si="0"/>
        <v>1230.1365604885068</v>
      </c>
      <c r="AD19" s="131">
        <f t="shared" si="0"/>
        <v>0</v>
      </c>
      <c r="AE19" s="131">
        <f t="shared" si="0"/>
        <v>0</v>
      </c>
      <c r="AF19" s="131">
        <f t="shared" si="0"/>
        <v>0</v>
      </c>
      <c r="AG19" s="131">
        <f t="shared" si="0"/>
        <v>0</v>
      </c>
      <c r="AH19" s="131">
        <f t="shared" si="0"/>
        <v>0</v>
      </c>
      <c r="AI19" s="131">
        <f t="shared" si="0"/>
        <v>0</v>
      </c>
      <c r="AJ19" s="131">
        <f t="shared" si="0"/>
        <v>0</v>
      </c>
      <c r="AK19" s="131">
        <f t="shared" si="0"/>
        <v>0</v>
      </c>
      <c r="AL19" s="131">
        <f t="shared" si="0"/>
        <v>0</v>
      </c>
      <c r="AM19" s="131">
        <f t="shared" si="0"/>
        <v>0</v>
      </c>
    </row>
    <row r="20" spans="1:39" s="1" customFormat="1" outlineLevel="1">
      <c r="A20" s="91"/>
      <c r="B20" s="91"/>
      <c r="C20" s="91" t="s">
        <v>311</v>
      </c>
      <c r="D20" s="91"/>
      <c r="E20" s="91"/>
      <c r="F20" s="91"/>
      <c r="G20" s="7" t="s">
        <v>226</v>
      </c>
      <c r="H20" s="7"/>
      <c r="I20" s="131">
        <f>_xlfn.XLOOKUP(I3,'Variable Inputs'!$I$3:$AM$3,'Variable Inputs'!$I$40:$AM$40)*I6</f>
        <v>0</v>
      </c>
      <c r="J20" s="131">
        <f>_xlfn.XLOOKUP(J3,'Variable Inputs'!$I$3:$AM$3,'Variable Inputs'!$I$40:$AM$40)*J6</f>
        <v>0</v>
      </c>
      <c r="K20" s="131">
        <f>_xlfn.XLOOKUP(K3,'Variable Inputs'!$I$3:$AM$3,'Variable Inputs'!$I$40:$AM$40)*K6</f>
        <v>0</v>
      </c>
      <c r="L20" s="131">
        <f>_xlfn.XLOOKUP(L3,'Variable Inputs'!$I$3:$AM$3,'Variable Inputs'!$I$40:$AM$40)*L6</f>
        <v>0</v>
      </c>
      <c r="M20" s="131">
        <f>_xlfn.XLOOKUP(M3,'Variable Inputs'!$I$3:$AM$3,'Variable Inputs'!$I$40:$AM$40)*M6</f>
        <v>0</v>
      </c>
      <c r="N20" s="131">
        <f>_xlfn.XLOOKUP(N3,'Variable Inputs'!$I$3:$AM$3,'Variable Inputs'!$I$40:$AM$40)*N6</f>
        <v>0</v>
      </c>
      <c r="O20" s="131">
        <f>_xlfn.XLOOKUP(O3,'Variable Inputs'!$I$3:$AM$3,'Variable Inputs'!$I$40:$AM$40)*O6</f>
        <v>0</v>
      </c>
      <c r="P20" s="131">
        <f>_xlfn.XLOOKUP(P3,'Variable Inputs'!$I$3:$AM$3,'Variable Inputs'!$I$40:$AM$40)*P6</f>
        <v>0</v>
      </c>
      <c r="Q20" s="131">
        <f>_xlfn.XLOOKUP(Q3,'Variable Inputs'!$I$3:$AM$3,'Variable Inputs'!$I$40:$AM$40)*Q6</f>
        <v>0</v>
      </c>
      <c r="R20" s="131">
        <f>_xlfn.XLOOKUP(R3,'Variable Inputs'!$I$3:$AM$3,'Variable Inputs'!$I$40:$AM$40)*R6</f>
        <v>0</v>
      </c>
      <c r="S20" s="131">
        <f>_xlfn.XLOOKUP(S3,'Variable Inputs'!$I$3:$AM$3,'Variable Inputs'!$I$40:$AM$40)*S6</f>
        <v>0</v>
      </c>
      <c r="T20" s="131">
        <f>_xlfn.XLOOKUP(T3,'Variable Inputs'!$I$3:$AM$3,'Variable Inputs'!$I$40:$AM$40)*T6</f>
        <v>0</v>
      </c>
      <c r="U20" s="131">
        <f>_xlfn.XLOOKUP(U3,'Variable Inputs'!$I$3:$AM$3,'Variable Inputs'!$I$40:$AM$40)*U6</f>
        <v>0</v>
      </c>
      <c r="V20" s="131">
        <f>_xlfn.XLOOKUP(V3,'Variable Inputs'!$I$3:$AM$3,'Variable Inputs'!$I$40:$AM$40)*V6</f>
        <v>0</v>
      </c>
      <c r="W20" s="131">
        <f>_xlfn.XLOOKUP(W3,'Variable Inputs'!$I$3:$AM$3,'Variable Inputs'!$I$40:$AM$40)*W6</f>
        <v>0</v>
      </c>
      <c r="X20" s="131">
        <f>_xlfn.XLOOKUP(X3,'Variable Inputs'!$I$3:$AM$3,'Variable Inputs'!$I$40:$AM$40)*X6</f>
        <v>0</v>
      </c>
      <c r="Y20" s="131">
        <f>_xlfn.XLOOKUP(Y3,'Variable Inputs'!$I$3:$AM$3,'Variable Inputs'!$I$40:$AM$40)*Y6</f>
        <v>0</v>
      </c>
      <c r="Z20" s="131">
        <f>_xlfn.XLOOKUP(Z3,'Variable Inputs'!$I$3:$AM$3,'Variable Inputs'!$I$40:$AM$40)*Z6</f>
        <v>0</v>
      </c>
      <c r="AA20" s="131">
        <f>_xlfn.XLOOKUP(AA3,'Variable Inputs'!$I$3:$AM$3,'Variable Inputs'!$I$40:$AM$40)*AA6</f>
        <v>0</v>
      </c>
      <c r="AB20" s="131">
        <f>_xlfn.XLOOKUP(AB3,'Variable Inputs'!$I$3:$AM$3,'Variable Inputs'!$I$40:$AM$40)*AB6</f>
        <v>0</v>
      </c>
      <c r="AC20" s="131">
        <f>_xlfn.XLOOKUP(AC3,'Variable Inputs'!$I$3:$AM$3,'Variable Inputs'!$I$40:$AM$40)*AC6</f>
        <v>0</v>
      </c>
      <c r="AD20" s="131">
        <f>_xlfn.XLOOKUP(AD3,'Variable Inputs'!$I$3:$AM$3,'Variable Inputs'!$I$40:$AM$40)*AD6</f>
        <v>0</v>
      </c>
      <c r="AE20" s="131">
        <f>_xlfn.XLOOKUP(AE3,'Variable Inputs'!$I$3:$AM$3,'Variable Inputs'!$I$40:$AM$40)*AE6</f>
        <v>0</v>
      </c>
      <c r="AF20" s="131">
        <f>_xlfn.XLOOKUP(AF3,'Variable Inputs'!$I$3:$AM$3,'Variable Inputs'!$I$40:$AM$40)*AF6</f>
        <v>0</v>
      </c>
      <c r="AG20" s="131">
        <f>_xlfn.XLOOKUP(AG3,'Variable Inputs'!$I$3:$AM$3,'Variable Inputs'!$I$40:$AM$40)*AG6</f>
        <v>0</v>
      </c>
      <c r="AH20" s="131">
        <f>_xlfn.XLOOKUP(AH3,'Variable Inputs'!$I$3:$AM$3,'Variable Inputs'!$I$40:$AM$40)*AH6</f>
        <v>0</v>
      </c>
      <c r="AI20" s="131">
        <f>_xlfn.XLOOKUP(AI3,'Variable Inputs'!$I$3:$AM$3,'Variable Inputs'!$I$40:$AM$40)*AI6</f>
        <v>0</v>
      </c>
      <c r="AJ20" s="131">
        <f>_xlfn.XLOOKUP(AJ3,'Variable Inputs'!$I$3:$AM$3,'Variable Inputs'!$I$40:$AM$40)*AJ6</f>
        <v>0</v>
      </c>
      <c r="AK20" s="131">
        <f>_xlfn.XLOOKUP(AK3,'Variable Inputs'!$I$3:$AM$3,'Variable Inputs'!$I$40:$AM$40)*AK6</f>
        <v>0</v>
      </c>
      <c r="AL20" s="131">
        <f>_xlfn.XLOOKUP(AL3,'Variable Inputs'!$I$3:$AM$3,'Variable Inputs'!$I$40:$AM$40)*AL6</f>
        <v>0</v>
      </c>
      <c r="AM20" s="131">
        <f>_xlfn.XLOOKUP(AM3,'Variable Inputs'!$I$3:$AM$3,'Variable Inputs'!$I$40:$AM$40)*AM6</f>
        <v>0</v>
      </c>
    </row>
    <row r="21" spans="1:39" s="1" customFormat="1">
      <c r="A21" s="91"/>
      <c r="B21" s="91"/>
      <c r="C21" s="91"/>
      <c r="D21" s="91"/>
      <c r="E21" s="91"/>
      <c r="F21" s="91"/>
      <c r="G21" s="7"/>
      <c r="H21" s="7"/>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c r="AK21" s="131"/>
      <c r="AL21" s="131"/>
      <c r="AM21" s="131"/>
    </row>
    <row r="22" spans="1:39" s="1" customFormat="1">
      <c r="A22" s="6"/>
      <c r="B22" s="6" t="s">
        <v>224</v>
      </c>
      <c r="C22" s="6"/>
      <c r="D22" s="6"/>
      <c r="E22" s="6"/>
      <c r="F22" s="6"/>
      <c r="G22" s="8"/>
      <c r="H22" s="8"/>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row>
    <row r="23" spans="1:39" s="1" customFormat="1" outlineLevel="1">
      <c r="A23" s="91"/>
      <c r="B23" s="91"/>
      <c r="C23" s="2" t="s">
        <v>309</v>
      </c>
      <c r="D23" s="91"/>
      <c r="E23" s="91"/>
      <c r="F23" s="91"/>
      <c r="G23" s="7"/>
      <c r="H23" s="91"/>
      <c r="I23" s="114"/>
      <c r="J23" s="114"/>
      <c r="K23" s="114"/>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row>
    <row r="24" spans="1:39" s="1" customFormat="1" outlineLevel="1">
      <c r="A24" s="91"/>
      <c r="B24" s="91"/>
      <c r="C24" s="91" t="s">
        <v>53</v>
      </c>
      <c r="D24" s="91"/>
      <c r="E24" s="91"/>
      <c r="F24" s="91"/>
      <c r="G24" s="7" t="s">
        <v>107</v>
      </c>
      <c r="H24" s="91"/>
      <c r="I24" s="114">
        <f>'Fixed Inputs'!$F$11*'DisCo Calculations'!I9*'DisCo Calculations'!I6</f>
        <v>0</v>
      </c>
      <c r="J24" s="114">
        <f>'Fixed Inputs'!$F$11*'DisCo Calculations'!J9*'DisCo Calculations'!J6</f>
        <v>6000000</v>
      </c>
      <c r="K24" s="114">
        <f>'Fixed Inputs'!$F$11*'DisCo Calculations'!K9*'DisCo Calculations'!K6</f>
        <v>6060000</v>
      </c>
      <c r="L24" s="114">
        <f>'Fixed Inputs'!$F$11*'DisCo Calculations'!L9*'DisCo Calculations'!L6</f>
        <v>6120600</v>
      </c>
      <c r="M24" s="114">
        <f>'Fixed Inputs'!$F$11*'DisCo Calculations'!M9*'DisCo Calculations'!M6</f>
        <v>6181805.9999999991</v>
      </c>
      <c r="N24" s="114">
        <f>'Fixed Inputs'!$F$11*'DisCo Calculations'!N9*'DisCo Calculations'!N6</f>
        <v>6243624.0600000005</v>
      </c>
      <c r="O24" s="114">
        <f>'Fixed Inputs'!$F$11*'DisCo Calculations'!O9*'DisCo Calculations'!O6</f>
        <v>6306060.3005999997</v>
      </c>
      <c r="P24" s="114">
        <f>'Fixed Inputs'!$F$11*'DisCo Calculations'!P9*'DisCo Calculations'!P6</f>
        <v>6369120.9036059994</v>
      </c>
      <c r="Q24" s="114">
        <f>'Fixed Inputs'!$F$11*'DisCo Calculations'!Q9*'DisCo Calculations'!Q6</f>
        <v>6432812.1126420591</v>
      </c>
      <c r="R24" s="114">
        <f>'Fixed Inputs'!$F$11*'DisCo Calculations'!R9*'DisCo Calculations'!R6</f>
        <v>6497140.2337684799</v>
      </c>
      <c r="S24" s="114">
        <f>'Fixed Inputs'!$F$11*'DisCo Calculations'!S9*'DisCo Calculations'!S6</f>
        <v>6562111.6361061651</v>
      </c>
      <c r="T24" s="114">
        <f>'Fixed Inputs'!$F$11*'DisCo Calculations'!T9*'DisCo Calculations'!T6</f>
        <v>6627732.7524672272</v>
      </c>
      <c r="U24" s="114">
        <f>'Fixed Inputs'!$F$11*'DisCo Calculations'!U9*'DisCo Calculations'!U6</f>
        <v>6694010.0799918994</v>
      </c>
      <c r="V24" s="114">
        <f>'Fixed Inputs'!$F$11*'DisCo Calculations'!V9*'DisCo Calculations'!V6</f>
        <v>6760950.1807918185</v>
      </c>
      <c r="W24" s="114">
        <f>'Fixed Inputs'!$F$11*'DisCo Calculations'!W9*'DisCo Calculations'!W6</f>
        <v>6828559.6825997373</v>
      </c>
      <c r="X24" s="114">
        <f>'Fixed Inputs'!$F$11*'DisCo Calculations'!X9*'DisCo Calculations'!X6</f>
        <v>6896845.2794257337</v>
      </c>
      <c r="Y24" s="114">
        <f>'Fixed Inputs'!$F$11*'DisCo Calculations'!Y9*'DisCo Calculations'!Y6</f>
        <v>6965813.7322199922</v>
      </c>
      <c r="Z24" s="114">
        <f>'Fixed Inputs'!$F$11*'DisCo Calculations'!Z9*'DisCo Calculations'!Z6</f>
        <v>7035471.8695421917</v>
      </c>
      <c r="AA24" s="114">
        <f>'Fixed Inputs'!$F$11*'DisCo Calculations'!AA9*'DisCo Calculations'!AA6</f>
        <v>7105826.5882376134</v>
      </c>
      <c r="AB24" s="114">
        <f>'Fixed Inputs'!$F$11*'DisCo Calculations'!AB9*'DisCo Calculations'!AB6</f>
        <v>7176884.85411999</v>
      </c>
      <c r="AC24" s="114">
        <f>'Fixed Inputs'!$F$11*'DisCo Calculations'!AC9*'DisCo Calculations'!AC6</f>
        <v>7248653.7026611893</v>
      </c>
      <c r="AD24" s="114">
        <f>'Fixed Inputs'!$F$11*'DisCo Calculations'!AD9*'DisCo Calculations'!AD6</f>
        <v>0</v>
      </c>
      <c r="AE24" s="114">
        <f>'Fixed Inputs'!$F$11*'DisCo Calculations'!AE9*'DisCo Calculations'!AE6</f>
        <v>0</v>
      </c>
      <c r="AF24" s="114">
        <f>'Fixed Inputs'!$F$11*'DisCo Calculations'!AF9*'DisCo Calculations'!AF6</f>
        <v>0</v>
      </c>
      <c r="AG24" s="114">
        <f>'Fixed Inputs'!$F$11*'DisCo Calculations'!AG9*'DisCo Calculations'!AG6</f>
        <v>0</v>
      </c>
      <c r="AH24" s="114">
        <f>'Fixed Inputs'!$F$11*'DisCo Calculations'!AH9*'DisCo Calculations'!AH6</f>
        <v>0</v>
      </c>
      <c r="AI24" s="114">
        <f>'Fixed Inputs'!$F$11*'DisCo Calculations'!AI9*'DisCo Calculations'!AI6</f>
        <v>0</v>
      </c>
      <c r="AJ24" s="114">
        <f>'Fixed Inputs'!$F$11*'DisCo Calculations'!AJ9*'DisCo Calculations'!AJ6</f>
        <v>0</v>
      </c>
      <c r="AK24" s="114">
        <f>'Fixed Inputs'!$F$11*'DisCo Calculations'!AK9*'DisCo Calculations'!AK6</f>
        <v>0</v>
      </c>
      <c r="AL24" s="114">
        <f>'Fixed Inputs'!$F$11*'DisCo Calculations'!AL9*'DisCo Calculations'!AL6</f>
        <v>0</v>
      </c>
      <c r="AM24" s="114">
        <f>'Fixed Inputs'!$F$11*'DisCo Calculations'!AM9*'DisCo Calculations'!AM6</f>
        <v>0</v>
      </c>
    </row>
    <row r="25" spans="1:39" s="1" customFormat="1" outlineLevel="1">
      <c r="A25" s="91"/>
      <c r="B25" s="91"/>
      <c r="C25" s="91" t="s">
        <v>55</v>
      </c>
      <c r="D25" s="91"/>
      <c r="E25" s="91"/>
      <c r="F25" s="91"/>
      <c r="G25" s="7" t="s">
        <v>107</v>
      </c>
      <c r="H25" s="91"/>
      <c r="I25" s="114">
        <f>'Fixed Inputs'!$F$12*'DisCo Calculations'!I10*'DisCo Calculations'!I6</f>
        <v>0</v>
      </c>
      <c r="J25" s="114">
        <f>'Fixed Inputs'!$F$12*'DisCo Calculations'!J10*'DisCo Calculations'!J6</f>
        <v>1000000</v>
      </c>
      <c r="K25" s="114">
        <f>'Fixed Inputs'!$F$12*'DisCo Calculations'!K10*'DisCo Calculations'!K6</f>
        <v>1010000</v>
      </c>
      <c r="L25" s="114">
        <f>'Fixed Inputs'!$F$12*'DisCo Calculations'!L10*'DisCo Calculations'!L6</f>
        <v>1020100</v>
      </c>
      <c r="M25" s="114">
        <f>'Fixed Inputs'!$F$12*'DisCo Calculations'!M10*'DisCo Calculations'!M6</f>
        <v>1030300.9999999999</v>
      </c>
      <c r="N25" s="114">
        <f>'Fixed Inputs'!$F$12*'DisCo Calculations'!N10*'DisCo Calculations'!N6</f>
        <v>1040604.01</v>
      </c>
      <c r="O25" s="114">
        <f>'Fixed Inputs'!$F$12*'DisCo Calculations'!O10*'DisCo Calculations'!O6</f>
        <v>1051010.0500999999</v>
      </c>
      <c r="P25" s="114">
        <f>'Fixed Inputs'!$F$12*'DisCo Calculations'!P10*'DisCo Calculations'!P6</f>
        <v>1061520.1506009998</v>
      </c>
      <c r="Q25" s="114">
        <f>'Fixed Inputs'!$F$12*'DisCo Calculations'!Q10*'DisCo Calculations'!Q6</f>
        <v>1072135.3521070099</v>
      </c>
      <c r="R25" s="114">
        <f>'Fixed Inputs'!$F$12*'DisCo Calculations'!R10*'DisCo Calculations'!R6</f>
        <v>1082856.7056280801</v>
      </c>
      <c r="S25" s="114">
        <f>'Fixed Inputs'!$F$12*'DisCo Calculations'!S10*'DisCo Calculations'!S6</f>
        <v>1093685.2726843609</v>
      </c>
      <c r="T25" s="114">
        <f>'Fixed Inputs'!$F$12*'DisCo Calculations'!T10*'DisCo Calculations'!T6</f>
        <v>1104622.1254112045</v>
      </c>
      <c r="U25" s="114">
        <f>'Fixed Inputs'!$F$12*'DisCo Calculations'!U10*'DisCo Calculations'!U6</f>
        <v>1115668.3466653165</v>
      </c>
      <c r="V25" s="114">
        <f>'Fixed Inputs'!$F$12*'DisCo Calculations'!V10*'DisCo Calculations'!V6</f>
        <v>1126825.0301319698</v>
      </c>
      <c r="W25" s="114">
        <f>'Fixed Inputs'!$F$12*'DisCo Calculations'!W10*'DisCo Calculations'!W6</f>
        <v>1138093.2804332895</v>
      </c>
      <c r="X25" s="114">
        <f>'Fixed Inputs'!$F$12*'DisCo Calculations'!X10*'DisCo Calculations'!X6</f>
        <v>1149474.2132376223</v>
      </c>
      <c r="Y25" s="114">
        <f>'Fixed Inputs'!$F$12*'DisCo Calculations'!Y10*'DisCo Calculations'!Y6</f>
        <v>1160968.9553699987</v>
      </c>
      <c r="Z25" s="114">
        <f>'Fixed Inputs'!$F$12*'DisCo Calculations'!Z10*'DisCo Calculations'!Z6</f>
        <v>1172578.6449236986</v>
      </c>
      <c r="AA25" s="114">
        <f>'Fixed Inputs'!$F$12*'DisCo Calculations'!AA10*'DisCo Calculations'!AA6</f>
        <v>1184304.4313729357</v>
      </c>
      <c r="AB25" s="114">
        <f>'Fixed Inputs'!$F$12*'DisCo Calculations'!AB10*'DisCo Calculations'!AB6</f>
        <v>1196147.4756866649</v>
      </c>
      <c r="AC25" s="114">
        <f>'Fixed Inputs'!$F$12*'DisCo Calculations'!AC10*'DisCo Calculations'!AC6</f>
        <v>1208108.9504435316</v>
      </c>
      <c r="AD25" s="114">
        <f>'Fixed Inputs'!$F$12*'DisCo Calculations'!AD10*'DisCo Calculations'!AD6</f>
        <v>0</v>
      </c>
      <c r="AE25" s="114">
        <f>'Fixed Inputs'!$F$12*'DisCo Calculations'!AE10*'DisCo Calculations'!AE6</f>
        <v>0</v>
      </c>
      <c r="AF25" s="114">
        <f>'Fixed Inputs'!$F$12*'DisCo Calculations'!AF10*'DisCo Calculations'!AF6</f>
        <v>0</v>
      </c>
      <c r="AG25" s="114">
        <f>'Fixed Inputs'!$F$12*'DisCo Calculations'!AG10*'DisCo Calculations'!AG6</f>
        <v>0</v>
      </c>
      <c r="AH25" s="114">
        <f>'Fixed Inputs'!$F$12*'DisCo Calculations'!AH10*'DisCo Calculations'!AH6</f>
        <v>0</v>
      </c>
      <c r="AI25" s="114">
        <f>'Fixed Inputs'!$F$12*'DisCo Calculations'!AI10*'DisCo Calculations'!AI6</f>
        <v>0</v>
      </c>
      <c r="AJ25" s="114">
        <f>'Fixed Inputs'!$F$12*'DisCo Calculations'!AJ10*'DisCo Calculations'!AJ6</f>
        <v>0</v>
      </c>
      <c r="AK25" s="114">
        <f>'Fixed Inputs'!$F$12*'DisCo Calculations'!AK10*'DisCo Calculations'!AK6</f>
        <v>0</v>
      </c>
      <c r="AL25" s="114">
        <f>'Fixed Inputs'!$F$12*'DisCo Calculations'!AL10*'DisCo Calculations'!AL6</f>
        <v>0</v>
      </c>
      <c r="AM25" s="114">
        <f>'Fixed Inputs'!$F$12*'DisCo Calculations'!AM10*'DisCo Calculations'!AM6</f>
        <v>0</v>
      </c>
    </row>
    <row r="26" spans="1:39" s="1" customFormat="1" outlineLevel="1">
      <c r="A26" s="91"/>
      <c r="B26" s="91"/>
      <c r="C26" s="118" t="s">
        <v>312</v>
      </c>
      <c r="D26" s="118"/>
      <c r="E26" s="118"/>
      <c r="F26" s="118"/>
      <c r="G26" s="9" t="s">
        <v>107</v>
      </c>
      <c r="H26" s="118"/>
      <c r="I26" s="132">
        <f t="shared" ref="I26:AM26" si="1">SUM(I24:I25)</f>
        <v>0</v>
      </c>
      <c r="J26" s="132">
        <f t="shared" si="1"/>
        <v>7000000</v>
      </c>
      <c r="K26" s="132">
        <f t="shared" si="1"/>
        <v>7070000</v>
      </c>
      <c r="L26" s="132">
        <f t="shared" si="1"/>
        <v>7140700</v>
      </c>
      <c r="M26" s="132">
        <f t="shared" si="1"/>
        <v>7212106.9999999991</v>
      </c>
      <c r="N26" s="132">
        <f t="shared" si="1"/>
        <v>7284228.0700000003</v>
      </c>
      <c r="O26" s="132">
        <f t="shared" si="1"/>
        <v>7357070.3506999994</v>
      </c>
      <c r="P26" s="132">
        <f t="shared" si="1"/>
        <v>7430641.054206999</v>
      </c>
      <c r="Q26" s="132">
        <f t="shared" si="1"/>
        <v>7504947.464749069</v>
      </c>
      <c r="R26" s="132">
        <f t="shared" si="1"/>
        <v>7579996.9393965602</v>
      </c>
      <c r="S26" s="132">
        <f t="shared" si="1"/>
        <v>7655796.908790526</v>
      </c>
      <c r="T26" s="132">
        <f t="shared" si="1"/>
        <v>7732354.8778784312</v>
      </c>
      <c r="U26" s="132">
        <f t="shared" si="1"/>
        <v>7809678.4266572157</v>
      </c>
      <c r="V26" s="132">
        <f t="shared" si="1"/>
        <v>7887775.2109237881</v>
      </c>
      <c r="W26" s="132">
        <f t="shared" si="1"/>
        <v>7966652.963033027</v>
      </c>
      <c r="X26" s="132">
        <f t="shared" si="1"/>
        <v>8046319.4926633555</v>
      </c>
      <c r="Y26" s="132">
        <f t="shared" si="1"/>
        <v>8126782.6875899909</v>
      </c>
      <c r="Z26" s="132">
        <f t="shared" si="1"/>
        <v>8208050.5144658908</v>
      </c>
      <c r="AA26" s="132">
        <f t="shared" si="1"/>
        <v>8290131.0196105493</v>
      </c>
      <c r="AB26" s="132">
        <f t="shared" si="1"/>
        <v>8373032.3298066547</v>
      </c>
      <c r="AC26" s="132">
        <f t="shared" si="1"/>
        <v>8456762.6531047206</v>
      </c>
      <c r="AD26" s="132">
        <f t="shared" si="1"/>
        <v>0</v>
      </c>
      <c r="AE26" s="132">
        <f t="shared" si="1"/>
        <v>0</v>
      </c>
      <c r="AF26" s="132">
        <f t="shared" si="1"/>
        <v>0</v>
      </c>
      <c r="AG26" s="132">
        <f t="shared" si="1"/>
        <v>0</v>
      </c>
      <c r="AH26" s="132">
        <f t="shared" si="1"/>
        <v>0</v>
      </c>
      <c r="AI26" s="132">
        <f t="shared" si="1"/>
        <v>0</v>
      </c>
      <c r="AJ26" s="132">
        <f t="shared" si="1"/>
        <v>0</v>
      </c>
      <c r="AK26" s="132">
        <f t="shared" si="1"/>
        <v>0</v>
      </c>
      <c r="AL26" s="132">
        <f t="shared" si="1"/>
        <v>0</v>
      </c>
      <c r="AM26" s="132">
        <f t="shared" si="1"/>
        <v>0</v>
      </c>
    </row>
    <row r="27" spans="1:39" s="1" customFormat="1" ht="4.9000000000000004" customHeight="1" outlineLevel="1">
      <c r="A27" s="91"/>
      <c r="B27" s="91"/>
      <c r="C27" s="91"/>
      <c r="D27" s="91"/>
      <c r="E27" s="91"/>
      <c r="F27" s="91"/>
      <c r="G27" s="7"/>
      <c r="H27" s="91"/>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c r="AM27" s="98"/>
    </row>
    <row r="28" spans="1:39" s="1" customFormat="1" outlineLevel="1">
      <c r="A28" s="91"/>
      <c r="B28" s="91"/>
      <c r="C28" s="2" t="s">
        <v>56</v>
      </c>
      <c r="D28" s="91"/>
      <c r="E28" s="91"/>
      <c r="F28" s="91"/>
      <c r="G28" s="7"/>
      <c r="H28" s="7"/>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row>
    <row r="29" spans="1:39" s="1" customFormat="1" outlineLevel="1">
      <c r="A29" s="91"/>
      <c r="B29" s="91"/>
      <c r="C29" s="91" t="s">
        <v>53</v>
      </c>
      <c r="D29" s="91"/>
      <c r="E29" s="91"/>
      <c r="F29" s="91"/>
      <c r="G29" s="7" t="s">
        <v>107</v>
      </c>
      <c r="H29" s="91"/>
      <c r="I29" s="114">
        <f>'Fixed Inputs'!$F$15*'DisCo Calculations'!I9*'DisCo Calculations'!I6</f>
        <v>0</v>
      </c>
      <c r="J29" s="114">
        <f>'Fixed Inputs'!$F$15*'DisCo Calculations'!J9*'DisCo Calculations'!J6</f>
        <v>6000000</v>
      </c>
      <c r="K29" s="114">
        <f>'Fixed Inputs'!$F$15*'DisCo Calculations'!K9*'DisCo Calculations'!K6</f>
        <v>6060000</v>
      </c>
      <c r="L29" s="114">
        <f>'Fixed Inputs'!$F$15*'DisCo Calculations'!L9*'DisCo Calculations'!L6</f>
        <v>6120600</v>
      </c>
      <c r="M29" s="114">
        <f>'Fixed Inputs'!$F$15*'DisCo Calculations'!M9*'DisCo Calculations'!M6</f>
        <v>6181805.9999999991</v>
      </c>
      <c r="N29" s="114">
        <f>'Fixed Inputs'!$F$15*'DisCo Calculations'!N9*'DisCo Calculations'!N6</f>
        <v>6243624.0600000005</v>
      </c>
      <c r="O29" s="114">
        <f>'Fixed Inputs'!$F$15*'DisCo Calculations'!O9*'DisCo Calculations'!O6</f>
        <v>6306060.3005999997</v>
      </c>
      <c r="P29" s="114">
        <f>'Fixed Inputs'!$F$15*'DisCo Calculations'!P9*'DisCo Calculations'!P6</f>
        <v>6369120.9036059994</v>
      </c>
      <c r="Q29" s="114">
        <f>'Fixed Inputs'!$F$15*'DisCo Calculations'!Q9*'DisCo Calculations'!Q6</f>
        <v>6432812.1126420591</v>
      </c>
      <c r="R29" s="114">
        <f>'Fixed Inputs'!$F$15*'DisCo Calculations'!R9*'DisCo Calculations'!R6</f>
        <v>6497140.2337684799</v>
      </c>
      <c r="S29" s="114">
        <f>'Fixed Inputs'!$F$15*'DisCo Calculations'!S9*'DisCo Calculations'!S6</f>
        <v>6562111.6361061651</v>
      </c>
      <c r="T29" s="114">
        <f>'Fixed Inputs'!$F$15*'DisCo Calculations'!T9*'DisCo Calculations'!T6</f>
        <v>6627732.7524672272</v>
      </c>
      <c r="U29" s="114">
        <f>'Fixed Inputs'!$F$15*'DisCo Calculations'!U9*'DisCo Calculations'!U6</f>
        <v>6694010.0799918994</v>
      </c>
      <c r="V29" s="114">
        <f>'Fixed Inputs'!$F$15*'DisCo Calculations'!V9*'DisCo Calculations'!V6</f>
        <v>6760950.1807918185</v>
      </c>
      <c r="W29" s="114">
        <f>'Fixed Inputs'!$F$15*'DisCo Calculations'!W9*'DisCo Calculations'!W6</f>
        <v>6828559.6825997373</v>
      </c>
      <c r="X29" s="114">
        <f>'Fixed Inputs'!$F$15*'DisCo Calculations'!X9*'DisCo Calculations'!X6</f>
        <v>6896845.2794257337</v>
      </c>
      <c r="Y29" s="114">
        <f>'Fixed Inputs'!$F$15*'DisCo Calculations'!Y9*'DisCo Calculations'!Y6</f>
        <v>6965813.7322199922</v>
      </c>
      <c r="Z29" s="114">
        <f>'Fixed Inputs'!$F$15*'DisCo Calculations'!Z9*'DisCo Calculations'!Z6</f>
        <v>7035471.8695421917</v>
      </c>
      <c r="AA29" s="114">
        <f>'Fixed Inputs'!$F$15*'DisCo Calculations'!AA9*'DisCo Calculations'!AA6</f>
        <v>7105826.5882376134</v>
      </c>
      <c r="AB29" s="114">
        <f>'Fixed Inputs'!$F$15*'DisCo Calculations'!AB9*'DisCo Calculations'!AB6</f>
        <v>7176884.85411999</v>
      </c>
      <c r="AC29" s="114">
        <f>'Fixed Inputs'!$F$15*'DisCo Calculations'!AC9*'DisCo Calculations'!AC6</f>
        <v>7248653.7026611893</v>
      </c>
      <c r="AD29" s="114">
        <f>'Fixed Inputs'!$F$15*'DisCo Calculations'!AD9*'DisCo Calculations'!AD6</f>
        <v>0</v>
      </c>
      <c r="AE29" s="114">
        <f>'Fixed Inputs'!$F$15*'DisCo Calculations'!AE9*'DisCo Calculations'!AE6</f>
        <v>0</v>
      </c>
      <c r="AF29" s="114">
        <f>'Fixed Inputs'!$F$15*'DisCo Calculations'!AF9*'DisCo Calculations'!AF6</f>
        <v>0</v>
      </c>
      <c r="AG29" s="114">
        <f>'Fixed Inputs'!$F$15*'DisCo Calculations'!AG9*'DisCo Calculations'!AG6</f>
        <v>0</v>
      </c>
      <c r="AH29" s="114">
        <f>'Fixed Inputs'!$F$15*'DisCo Calculations'!AH9*'DisCo Calculations'!AH6</f>
        <v>0</v>
      </c>
      <c r="AI29" s="114">
        <f>'Fixed Inputs'!$F$15*'DisCo Calculations'!AI9*'DisCo Calculations'!AI6</f>
        <v>0</v>
      </c>
      <c r="AJ29" s="114">
        <f>'Fixed Inputs'!$F$15*'DisCo Calculations'!AJ9*'DisCo Calculations'!AJ6</f>
        <v>0</v>
      </c>
      <c r="AK29" s="114">
        <f>'Fixed Inputs'!$F$15*'DisCo Calculations'!AK9*'DisCo Calculations'!AK6</f>
        <v>0</v>
      </c>
      <c r="AL29" s="114">
        <f>'Fixed Inputs'!$F$15*'DisCo Calculations'!AL9*'DisCo Calculations'!AL6</f>
        <v>0</v>
      </c>
      <c r="AM29" s="114">
        <f>'Fixed Inputs'!$F$15*'DisCo Calculations'!AM9*'DisCo Calculations'!AM6</f>
        <v>0</v>
      </c>
    </row>
    <row r="30" spans="1:39" s="1" customFormat="1" outlineLevel="1">
      <c r="A30" s="91"/>
      <c r="B30" s="91"/>
      <c r="C30" s="91" t="s">
        <v>55</v>
      </c>
      <c r="D30" s="91"/>
      <c r="E30" s="91"/>
      <c r="F30" s="91"/>
      <c r="G30" s="7" t="s">
        <v>107</v>
      </c>
      <c r="H30" s="91"/>
      <c r="I30" s="114">
        <f>'Fixed Inputs'!$F$16*'DisCo Calculations'!I9*'DisCo Calculations'!I6</f>
        <v>0</v>
      </c>
      <c r="J30" s="114">
        <f>'Fixed Inputs'!$F$16*'DisCo Calculations'!J9*'DisCo Calculations'!J6</f>
        <v>1000000</v>
      </c>
      <c r="K30" s="114">
        <f>'Fixed Inputs'!$F$16*'DisCo Calculations'!K9*'DisCo Calculations'!K6</f>
        <v>1010000</v>
      </c>
      <c r="L30" s="114">
        <f>'Fixed Inputs'!$F$16*'DisCo Calculations'!L9*'DisCo Calculations'!L6</f>
        <v>1020100</v>
      </c>
      <c r="M30" s="114">
        <f>'Fixed Inputs'!$F$16*'DisCo Calculations'!M9*'DisCo Calculations'!M6</f>
        <v>1030300.9999999999</v>
      </c>
      <c r="N30" s="114">
        <f>'Fixed Inputs'!$F$16*'DisCo Calculations'!N9*'DisCo Calculations'!N6</f>
        <v>1040604.01</v>
      </c>
      <c r="O30" s="114">
        <f>'Fixed Inputs'!$F$16*'DisCo Calculations'!O9*'DisCo Calculations'!O6</f>
        <v>1051010.0500999999</v>
      </c>
      <c r="P30" s="114">
        <f>'Fixed Inputs'!$F$16*'DisCo Calculations'!P9*'DisCo Calculations'!P6</f>
        <v>1061520.1506009998</v>
      </c>
      <c r="Q30" s="114">
        <f>'Fixed Inputs'!$F$16*'DisCo Calculations'!Q9*'DisCo Calculations'!Q6</f>
        <v>1072135.3521070099</v>
      </c>
      <c r="R30" s="114">
        <f>'Fixed Inputs'!$F$16*'DisCo Calculations'!R9*'DisCo Calculations'!R6</f>
        <v>1082856.7056280801</v>
      </c>
      <c r="S30" s="114">
        <f>'Fixed Inputs'!$F$16*'DisCo Calculations'!S9*'DisCo Calculations'!S6</f>
        <v>1093685.2726843609</v>
      </c>
      <c r="T30" s="114">
        <f>'Fixed Inputs'!$F$16*'DisCo Calculations'!T9*'DisCo Calculations'!T6</f>
        <v>1104622.1254112045</v>
      </c>
      <c r="U30" s="114">
        <f>'Fixed Inputs'!$F$16*'DisCo Calculations'!U9*'DisCo Calculations'!U6</f>
        <v>1115668.3466653165</v>
      </c>
      <c r="V30" s="114">
        <f>'Fixed Inputs'!$F$16*'DisCo Calculations'!V9*'DisCo Calculations'!V6</f>
        <v>1126825.0301319698</v>
      </c>
      <c r="W30" s="114">
        <f>'Fixed Inputs'!$F$16*'DisCo Calculations'!W9*'DisCo Calculations'!W6</f>
        <v>1138093.2804332895</v>
      </c>
      <c r="X30" s="114">
        <f>'Fixed Inputs'!$F$16*'DisCo Calculations'!X9*'DisCo Calculations'!X6</f>
        <v>1149474.2132376223</v>
      </c>
      <c r="Y30" s="114">
        <f>'Fixed Inputs'!$F$16*'DisCo Calculations'!Y9*'DisCo Calculations'!Y6</f>
        <v>1160968.9553699987</v>
      </c>
      <c r="Z30" s="114">
        <f>'Fixed Inputs'!$F$16*'DisCo Calculations'!Z9*'DisCo Calculations'!Z6</f>
        <v>1172578.6449236986</v>
      </c>
      <c r="AA30" s="114">
        <f>'Fixed Inputs'!$F$16*'DisCo Calculations'!AA9*'DisCo Calculations'!AA6</f>
        <v>1184304.4313729357</v>
      </c>
      <c r="AB30" s="114">
        <f>'Fixed Inputs'!$F$16*'DisCo Calculations'!AB9*'DisCo Calculations'!AB6</f>
        <v>1196147.4756866649</v>
      </c>
      <c r="AC30" s="114">
        <f>'Fixed Inputs'!$F$16*'DisCo Calculations'!AC9*'DisCo Calculations'!AC6</f>
        <v>1208108.9504435316</v>
      </c>
      <c r="AD30" s="114">
        <f>'Fixed Inputs'!$F$16*'DisCo Calculations'!AD9*'DisCo Calculations'!AD6</f>
        <v>0</v>
      </c>
      <c r="AE30" s="114">
        <f>'Fixed Inputs'!$F$16*'DisCo Calculations'!AE9*'DisCo Calculations'!AE6</f>
        <v>0</v>
      </c>
      <c r="AF30" s="114">
        <f>'Fixed Inputs'!$F$16*'DisCo Calculations'!AF9*'DisCo Calculations'!AF6</f>
        <v>0</v>
      </c>
      <c r="AG30" s="114">
        <f>'Fixed Inputs'!$F$16*'DisCo Calculations'!AG9*'DisCo Calculations'!AG6</f>
        <v>0</v>
      </c>
      <c r="AH30" s="114">
        <f>'Fixed Inputs'!$F$16*'DisCo Calculations'!AH9*'DisCo Calculations'!AH6</f>
        <v>0</v>
      </c>
      <c r="AI30" s="114">
        <f>'Fixed Inputs'!$F$16*'DisCo Calculations'!AI9*'DisCo Calculations'!AI6</f>
        <v>0</v>
      </c>
      <c r="AJ30" s="114">
        <f>'Fixed Inputs'!$F$16*'DisCo Calculations'!AJ9*'DisCo Calculations'!AJ6</f>
        <v>0</v>
      </c>
      <c r="AK30" s="114">
        <f>'Fixed Inputs'!$F$16*'DisCo Calculations'!AK9*'DisCo Calculations'!AK6</f>
        <v>0</v>
      </c>
      <c r="AL30" s="114">
        <f>'Fixed Inputs'!$F$16*'DisCo Calculations'!AL9*'DisCo Calculations'!AL6</f>
        <v>0</v>
      </c>
      <c r="AM30" s="114">
        <f>'Fixed Inputs'!$F$16*'DisCo Calculations'!AM9*'DisCo Calculations'!AM6</f>
        <v>0</v>
      </c>
    </row>
    <row r="31" spans="1:39" s="1" customFormat="1" outlineLevel="1">
      <c r="A31" s="91"/>
      <c r="B31" s="91"/>
      <c r="C31" s="118" t="s">
        <v>312</v>
      </c>
      <c r="D31" s="118"/>
      <c r="E31" s="118"/>
      <c r="F31" s="118"/>
      <c r="G31" s="9" t="s">
        <v>107</v>
      </c>
      <c r="H31" s="118"/>
      <c r="I31" s="132">
        <f t="shared" ref="I31:AM31" si="2">SUM(I29:I30)</f>
        <v>0</v>
      </c>
      <c r="J31" s="132">
        <f t="shared" si="2"/>
        <v>7000000</v>
      </c>
      <c r="K31" s="132">
        <f t="shared" si="2"/>
        <v>7070000</v>
      </c>
      <c r="L31" s="132">
        <f t="shared" si="2"/>
        <v>7140700</v>
      </c>
      <c r="M31" s="132">
        <f t="shared" si="2"/>
        <v>7212106.9999999991</v>
      </c>
      <c r="N31" s="132">
        <f t="shared" si="2"/>
        <v>7284228.0700000003</v>
      </c>
      <c r="O31" s="132">
        <f t="shared" si="2"/>
        <v>7357070.3506999994</v>
      </c>
      <c r="P31" s="132">
        <f t="shared" si="2"/>
        <v>7430641.054206999</v>
      </c>
      <c r="Q31" s="132">
        <f t="shared" si="2"/>
        <v>7504947.464749069</v>
      </c>
      <c r="R31" s="132">
        <f t="shared" si="2"/>
        <v>7579996.9393965602</v>
      </c>
      <c r="S31" s="132">
        <f t="shared" si="2"/>
        <v>7655796.908790526</v>
      </c>
      <c r="T31" s="132">
        <f t="shared" si="2"/>
        <v>7732354.8778784312</v>
      </c>
      <c r="U31" s="132">
        <f t="shared" si="2"/>
        <v>7809678.4266572157</v>
      </c>
      <c r="V31" s="132">
        <f t="shared" si="2"/>
        <v>7887775.2109237881</v>
      </c>
      <c r="W31" s="132">
        <f t="shared" si="2"/>
        <v>7966652.963033027</v>
      </c>
      <c r="X31" s="132">
        <f t="shared" si="2"/>
        <v>8046319.4926633555</v>
      </c>
      <c r="Y31" s="132">
        <f t="shared" si="2"/>
        <v>8126782.6875899909</v>
      </c>
      <c r="Z31" s="132">
        <f t="shared" si="2"/>
        <v>8208050.5144658908</v>
      </c>
      <c r="AA31" s="132">
        <f t="shared" si="2"/>
        <v>8290131.0196105493</v>
      </c>
      <c r="AB31" s="132">
        <f t="shared" si="2"/>
        <v>8373032.3298066547</v>
      </c>
      <c r="AC31" s="132">
        <f t="shared" si="2"/>
        <v>8456762.6531047206</v>
      </c>
      <c r="AD31" s="132">
        <f t="shared" si="2"/>
        <v>0</v>
      </c>
      <c r="AE31" s="132">
        <f t="shared" si="2"/>
        <v>0</v>
      </c>
      <c r="AF31" s="132">
        <f t="shared" si="2"/>
        <v>0</v>
      </c>
      <c r="AG31" s="132">
        <f t="shared" si="2"/>
        <v>0</v>
      </c>
      <c r="AH31" s="132">
        <f t="shared" si="2"/>
        <v>0</v>
      </c>
      <c r="AI31" s="132">
        <f t="shared" si="2"/>
        <v>0</v>
      </c>
      <c r="AJ31" s="132">
        <f t="shared" si="2"/>
        <v>0</v>
      </c>
      <c r="AK31" s="132">
        <f t="shared" si="2"/>
        <v>0</v>
      </c>
      <c r="AL31" s="132">
        <f t="shared" si="2"/>
        <v>0</v>
      </c>
      <c r="AM31" s="132">
        <f t="shared" si="2"/>
        <v>0</v>
      </c>
    </row>
    <row r="32" spans="1:39" s="1" customFormat="1" outlineLevel="1">
      <c r="A32" s="91"/>
      <c r="B32" s="91"/>
      <c r="C32" s="91"/>
      <c r="D32" s="91"/>
      <c r="E32" s="91"/>
      <c r="F32" s="91"/>
      <c r="G32" s="7"/>
      <c r="H32" s="91"/>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c r="AM32" s="98"/>
    </row>
    <row r="33" spans="1:39" outlineLevel="1">
      <c r="A33" s="91"/>
      <c r="B33" s="91"/>
      <c r="C33" s="2" t="s">
        <v>313</v>
      </c>
      <c r="D33" s="91"/>
      <c r="E33" s="91"/>
      <c r="F33" s="91"/>
      <c r="G33" s="7"/>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row>
    <row r="34" spans="1:39" outlineLevel="1">
      <c r="A34" s="91"/>
      <c r="B34" s="91"/>
      <c r="C34" s="91" t="s">
        <v>314</v>
      </c>
      <c r="D34" s="91"/>
      <c r="E34" s="91"/>
      <c r="F34" s="91"/>
      <c r="G34" s="7" t="s">
        <v>107</v>
      </c>
      <c r="H34" s="91"/>
      <c r="I34" s="98" t="e">
        <f>I29/_xlfn.XLOOKUP(I$3,'Variable Inputs'!$I$3:$AM$3,'Variable Inputs'!$I$44:$AM$44)</f>
        <v>#DIV/0!</v>
      </c>
      <c r="J34" s="98" t="e">
        <f>J24/_xlfn.XLOOKUP(J$3,'Variable Inputs'!$I$3:$AM$3,'Variable Inputs'!$I$44:$AM$44)</f>
        <v>#DIV/0!</v>
      </c>
      <c r="K34" s="98" t="e">
        <f>K24/_xlfn.XLOOKUP(K$3,'Variable Inputs'!$I$3:$AM$3,'Variable Inputs'!$I$44:$AM$44)</f>
        <v>#DIV/0!</v>
      </c>
      <c r="L34" s="98" t="e">
        <f>L24/_xlfn.XLOOKUP(L$3,'Variable Inputs'!$I$3:$AM$3,'Variable Inputs'!$I$44:$AM$44)</f>
        <v>#DIV/0!</v>
      </c>
      <c r="M34" s="98" t="e">
        <f>M24/_xlfn.XLOOKUP(M$3,'Variable Inputs'!$I$3:$AM$3,'Variable Inputs'!$I$44:$AM$44)</f>
        <v>#DIV/0!</v>
      </c>
      <c r="N34" s="98" t="e">
        <f>N24/_xlfn.XLOOKUP(N$3,'Variable Inputs'!$I$3:$AM$3,'Variable Inputs'!$I$44:$AM$44)</f>
        <v>#DIV/0!</v>
      </c>
      <c r="O34" s="98" t="e">
        <f>O24/_xlfn.XLOOKUP(O$3,'Variable Inputs'!$I$3:$AM$3,'Variable Inputs'!$I$44:$AM$44)</f>
        <v>#DIV/0!</v>
      </c>
      <c r="P34" s="98" t="e">
        <f>P24/_xlfn.XLOOKUP(P$3,'Variable Inputs'!$I$3:$AM$3,'Variable Inputs'!$I$44:$AM$44)</f>
        <v>#DIV/0!</v>
      </c>
      <c r="Q34" s="98" t="e">
        <f>Q24/_xlfn.XLOOKUP(Q$3,'Variable Inputs'!$I$3:$AM$3,'Variable Inputs'!$I$44:$AM$44)</f>
        <v>#DIV/0!</v>
      </c>
      <c r="R34" s="98" t="e">
        <f>R24/_xlfn.XLOOKUP(R$3,'Variable Inputs'!$I$3:$AM$3,'Variable Inputs'!$I$44:$AM$44)</f>
        <v>#DIV/0!</v>
      </c>
      <c r="S34" s="98" t="e">
        <f>S24/_xlfn.XLOOKUP(S$3,'Variable Inputs'!$I$3:$AM$3,'Variable Inputs'!$I$44:$AM$44)</f>
        <v>#DIV/0!</v>
      </c>
      <c r="T34" s="98" t="e">
        <f>T24/_xlfn.XLOOKUP(T$3,'Variable Inputs'!$I$3:$AM$3,'Variable Inputs'!$I$44:$AM$44)</f>
        <v>#DIV/0!</v>
      </c>
      <c r="U34" s="98" t="e">
        <f>U24/_xlfn.XLOOKUP(U$3,'Variable Inputs'!$I$3:$AM$3,'Variable Inputs'!$I$44:$AM$44)</f>
        <v>#DIV/0!</v>
      </c>
      <c r="V34" s="98" t="e">
        <f>V24/_xlfn.XLOOKUP(V$3,'Variable Inputs'!$I$3:$AM$3,'Variable Inputs'!$I$44:$AM$44)</f>
        <v>#DIV/0!</v>
      </c>
      <c r="W34" s="98" t="e">
        <f>W24/_xlfn.XLOOKUP(W$3,'Variable Inputs'!$I$3:$AM$3,'Variable Inputs'!$I$44:$AM$44)</f>
        <v>#DIV/0!</v>
      </c>
      <c r="X34" s="98" t="e">
        <f>X24/_xlfn.XLOOKUP(X$3,'Variable Inputs'!$I$3:$AM$3,'Variable Inputs'!$I$44:$AM$44)</f>
        <v>#DIV/0!</v>
      </c>
      <c r="Y34" s="98" t="e">
        <f>Y24/_xlfn.XLOOKUP(Y$3,'Variable Inputs'!$I$3:$AM$3,'Variable Inputs'!$I$44:$AM$44)</f>
        <v>#DIV/0!</v>
      </c>
      <c r="Z34" s="98" t="e">
        <f>Z24/_xlfn.XLOOKUP(Z$3,'Variable Inputs'!$I$3:$AM$3,'Variable Inputs'!$I$44:$AM$44)</f>
        <v>#DIV/0!</v>
      </c>
      <c r="AA34" s="98" t="e">
        <f>AA24/_xlfn.XLOOKUP(AA$3,'Variable Inputs'!$I$3:$AM$3,'Variable Inputs'!$I$44:$AM$44)</f>
        <v>#DIV/0!</v>
      </c>
      <c r="AB34" s="98" t="e">
        <f>AB24/_xlfn.XLOOKUP(AB$3,'Variable Inputs'!$I$3:$AM$3,'Variable Inputs'!$I$44:$AM$44)</f>
        <v>#DIV/0!</v>
      </c>
      <c r="AC34" s="98" t="e">
        <f>AC24/_xlfn.XLOOKUP(AC$3,'Variable Inputs'!$I$3:$AM$3,'Variable Inputs'!$I$44:$AM$44)</f>
        <v>#DIV/0!</v>
      </c>
      <c r="AD34" s="98" t="e">
        <f>AD24/_xlfn.XLOOKUP(AD$3,'Variable Inputs'!$I$3:$AM$3,'Variable Inputs'!$I$44:$AM$44)</f>
        <v>#DIV/0!</v>
      </c>
      <c r="AE34" s="98" t="e">
        <f>AE24/_xlfn.XLOOKUP(AE$3,'Variable Inputs'!$I$3:$AM$3,'Variable Inputs'!$I$44:$AM$44)</f>
        <v>#DIV/0!</v>
      </c>
      <c r="AF34" s="98" t="e">
        <f>AF24/_xlfn.XLOOKUP(AF$3,'Variable Inputs'!$I$3:$AM$3,'Variable Inputs'!$I$44:$AM$44)</f>
        <v>#DIV/0!</v>
      </c>
      <c r="AG34" s="98" t="e">
        <f>AG24/_xlfn.XLOOKUP(AG$3,'Variable Inputs'!$I$3:$AM$3,'Variable Inputs'!$I$44:$AM$44)</f>
        <v>#DIV/0!</v>
      </c>
      <c r="AH34" s="98" t="e">
        <f>AH24/_xlfn.XLOOKUP(AH$3,'Variable Inputs'!$I$3:$AM$3,'Variable Inputs'!$I$44:$AM$44)</f>
        <v>#DIV/0!</v>
      </c>
      <c r="AI34" s="98" t="e">
        <f>AI24/_xlfn.XLOOKUP(AI$3,'Variable Inputs'!$I$3:$AM$3,'Variable Inputs'!$I$44:$AM$44)</f>
        <v>#DIV/0!</v>
      </c>
      <c r="AJ34" s="98" t="e">
        <f>AJ24/_xlfn.XLOOKUP(AJ$3,'Variable Inputs'!$I$3:$AM$3,'Variable Inputs'!$I$44:$AM$44)</f>
        <v>#DIV/0!</v>
      </c>
      <c r="AK34" s="98" t="e">
        <f>AK24/_xlfn.XLOOKUP(AK$3,'Variable Inputs'!$I$3:$AM$3,'Variable Inputs'!$I$44:$AM$44)</f>
        <v>#DIV/0!</v>
      </c>
      <c r="AL34" s="98" t="e">
        <f>AL24/_xlfn.XLOOKUP(AL$3,'Variable Inputs'!$I$3:$AM$3,'Variable Inputs'!$I$44:$AM$44)</f>
        <v>#DIV/0!</v>
      </c>
      <c r="AM34" s="98" t="e">
        <f>AM24/_xlfn.XLOOKUP(AM$3,'Variable Inputs'!$I$3:$AM$3,'Variable Inputs'!$I$44:$AM$44)</f>
        <v>#DIV/0!</v>
      </c>
    </row>
    <row r="35" spans="1:39" outlineLevel="1">
      <c r="A35" s="91"/>
      <c r="B35" s="91"/>
      <c r="C35" s="91" t="s">
        <v>315</v>
      </c>
      <c r="D35" s="91"/>
      <c r="E35" s="91"/>
      <c r="F35" s="91"/>
      <c r="G35" s="7" t="s">
        <v>107</v>
      </c>
      <c r="H35" s="91"/>
      <c r="I35" s="98" t="e">
        <f>I25/_xlfn.XLOOKUP(I$3,'Variable Inputs'!$I$3:$AM$3,'Variable Inputs'!$I$44:$AM$44)</f>
        <v>#DIV/0!</v>
      </c>
      <c r="J35" s="98" t="e">
        <f>J25/_xlfn.XLOOKUP(J$3,'Variable Inputs'!$I$3:$AM$3,'Variable Inputs'!$I$44:$AM$44)</f>
        <v>#DIV/0!</v>
      </c>
      <c r="K35" s="98" t="e">
        <f>K25/_xlfn.XLOOKUP(K$3,'Variable Inputs'!$I$3:$AM$3,'Variable Inputs'!$I$44:$AM$44)</f>
        <v>#DIV/0!</v>
      </c>
      <c r="L35" s="98" t="e">
        <f>L25/_xlfn.XLOOKUP(L$3,'Variable Inputs'!$I$3:$AM$3,'Variable Inputs'!$I$44:$AM$44)</f>
        <v>#DIV/0!</v>
      </c>
      <c r="M35" s="98" t="e">
        <f>M25/_xlfn.XLOOKUP(M$3,'Variable Inputs'!$I$3:$AM$3,'Variable Inputs'!$I$44:$AM$44)</f>
        <v>#DIV/0!</v>
      </c>
      <c r="N35" s="98" t="e">
        <f>N25/_xlfn.XLOOKUP(N$3,'Variable Inputs'!$I$3:$AM$3,'Variable Inputs'!$I$44:$AM$44)</f>
        <v>#DIV/0!</v>
      </c>
      <c r="O35" s="98" t="e">
        <f>O25/_xlfn.XLOOKUP(O$3,'Variable Inputs'!$I$3:$AM$3,'Variable Inputs'!$I$44:$AM$44)</f>
        <v>#DIV/0!</v>
      </c>
      <c r="P35" s="98" t="e">
        <f>P25/_xlfn.XLOOKUP(P$3,'Variable Inputs'!$I$3:$AM$3,'Variable Inputs'!$I$44:$AM$44)</f>
        <v>#DIV/0!</v>
      </c>
      <c r="Q35" s="98" t="e">
        <f>Q25/_xlfn.XLOOKUP(Q$3,'Variable Inputs'!$I$3:$AM$3,'Variable Inputs'!$I$44:$AM$44)</f>
        <v>#DIV/0!</v>
      </c>
      <c r="R35" s="98" t="e">
        <f>R25/_xlfn.XLOOKUP(R$3,'Variable Inputs'!$I$3:$AM$3,'Variable Inputs'!$I$44:$AM$44)</f>
        <v>#DIV/0!</v>
      </c>
      <c r="S35" s="98" t="e">
        <f>S25/_xlfn.XLOOKUP(S$3,'Variable Inputs'!$I$3:$AM$3,'Variable Inputs'!$I$44:$AM$44)</f>
        <v>#DIV/0!</v>
      </c>
      <c r="T35" s="98" t="e">
        <f>T25/_xlfn.XLOOKUP(T$3,'Variable Inputs'!$I$3:$AM$3,'Variable Inputs'!$I$44:$AM$44)</f>
        <v>#DIV/0!</v>
      </c>
      <c r="U35" s="98" t="e">
        <f>U25/_xlfn.XLOOKUP(U$3,'Variable Inputs'!$I$3:$AM$3,'Variable Inputs'!$I$44:$AM$44)</f>
        <v>#DIV/0!</v>
      </c>
      <c r="V35" s="98" t="e">
        <f>V25/_xlfn.XLOOKUP(V$3,'Variable Inputs'!$I$3:$AM$3,'Variable Inputs'!$I$44:$AM$44)</f>
        <v>#DIV/0!</v>
      </c>
      <c r="W35" s="98" t="e">
        <f>W25/_xlfn.XLOOKUP(W$3,'Variable Inputs'!$I$3:$AM$3,'Variable Inputs'!$I$44:$AM$44)</f>
        <v>#DIV/0!</v>
      </c>
      <c r="X35" s="98" t="e">
        <f>X25/_xlfn.XLOOKUP(X$3,'Variable Inputs'!$I$3:$AM$3,'Variable Inputs'!$I$44:$AM$44)</f>
        <v>#DIV/0!</v>
      </c>
      <c r="Y35" s="98" t="e">
        <f>Y25/_xlfn.XLOOKUP(Y$3,'Variable Inputs'!$I$3:$AM$3,'Variable Inputs'!$I$44:$AM$44)</f>
        <v>#DIV/0!</v>
      </c>
      <c r="Z35" s="98" t="e">
        <f>Z25/_xlfn.XLOOKUP(Z$3,'Variable Inputs'!$I$3:$AM$3,'Variable Inputs'!$I$44:$AM$44)</f>
        <v>#DIV/0!</v>
      </c>
      <c r="AA35" s="98" t="e">
        <f>AA25/_xlfn.XLOOKUP(AA$3,'Variable Inputs'!$I$3:$AM$3,'Variable Inputs'!$I$44:$AM$44)</f>
        <v>#DIV/0!</v>
      </c>
      <c r="AB35" s="98" t="e">
        <f>AB25/_xlfn.XLOOKUP(AB$3,'Variable Inputs'!$I$3:$AM$3,'Variable Inputs'!$I$44:$AM$44)</f>
        <v>#DIV/0!</v>
      </c>
      <c r="AC35" s="98" t="e">
        <f>AC25/_xlfn.XLOOKUP(AC$3,'Variable Inputs'!$I$3:$AM$3,'Variable Inputs'!$I$44:$AM$44)</f>
        <v>#DIV/0!</v>
      </c>
      <c r="AD35" s="98" t="e">
        <f>AD25/_xlfn.XLOOKUP(AD$3,'Variable Inputs'!$I$3:$AM$3,'Variable Inputs'!$I$44:$AM$44)</f>
        <v>#DIV/0!</v>
      </c>
      <c r="AE35" s="98" t="e">
        <f>AE25/_xlfn.XLOOKUP(AE$3,'Variable Inputs'!$I$3:$AM$3,'Variable Inputs'!$I$44:$AM$44)</f>
        <v>#DIV/0!</v>
      </c>
      <c r="AF35" s="98" t="e">
        <f>AF25/_xlfn.XLOOKUP(AF$3,'Variable Inputs'!$I$3:$AM$3,'Variable Inputs'!$I$44:$AM$44)</f>
        <v>#DIV/0!</v>
      </c>
      <c r="AG35" s="98" t="e">
        <f>AG25/_xlfn.XLOOKUP(AG$3,'Variable Inputs'!$I$3:$AM$3,'Variable Inputs'!$I$44:$AM$44)</f>
        <v>#DIV/0!</v>
      </c>
      <c r="AH35" s="98" t="e">
        <f>AH25/_xlfn.XLOOKUP(AH$3,'Variable Inputs'!$I$3:$AM$3,'Variable Inputs'!$I$44:$AM$44)</f>
        <v>#DIV/0!</v>
      </c>
      <c r="AI35" s="98" t="e">
        <f>AI25/_xlfn.XLOOKUP(AI$3,'Variable Inputs'!$I$3:$AM$3,'Variable Inputs'!$I$44:$AM$44)</f>
        <v>#DIV/0!</v>
      </c>
      <c r="AJ35" s="98" t="e">
        <f>AJ25/_xlfn.XLOOKUP(AJ$3,'Variable Inputs'!$I$3:$AM$3,'Variable Inputs'!$I$44:$AM$44)</f>
        <v>#DIV/0!</v>
      </c>
      <c r="AK35" s="98" t="e">
        <f>AK25/_xlfn.XLOOKUP(AK$3,'Variable Inputs'!$I$3:$AM$3,'Variable Inputs'!$I$44:$AM$44)</f>
        <v>#DIV/0!</v>
      </c>
      <c r="AL35" s="98" t="e">
        <f>AL25/_xlfn.XLOOKUP(AL$3,'Variable Inputs'!$I$3:$AM$3,'Variable Inputs'!$I$44:$AM$44)</f>
        <v>#DIV/0!</v>
      </c>
      <c r="AM35" s="98" t="e">
        <f>AM25/_xlfn.XLOOKUP(AM$3,'Variable Inputs'!$I$3:$AM$3,'Variable Inputs'!$I$44:$AM$44)</f>
        <v>#DIV/0!</v>
      </c>
    </row>
    <row r="36" spans="1:39" outlineLevel="1">
      <c r="A36" s="91"/>
      <c r="B36" s="91"/>
      <c r="C36" s="118" t="s">
        <v>316</v>
      </c>
      <c r="D36" s="118"/>
      <c r="E36" s="118"/>
      <c r="F36" s="118"/>
      <c r="G36" s="9" t="s">
        <v>107</v>
      </c>
      <c r="H36" s="118"/>
      <c r="I36" s="132" t="e">
        <f>SUM(I34:I35)</f>
        <v>#DIV/0!</v>
      </c>
      <c r="J36" s="132" t="e">
        <f t="shared" ref="J36:AM36" si="3">SUM(J34:J35)</f>
        <v>#DIV/0!</v>
      </c>
      <c r="K36" s="132" t="e">
        <f t="shared" si="3"/>
        <v>#DIV/0!</v>
      </c>
      <c r="L36" s="132" t="e">
        <f t="shared" si="3"/>
        <v>#DIV/0!</v>
      </c>
      <c r="M36" s="132" t="e">
        <f t="shared" si="3"/>
        <v>#DIV/0!</v>
      </c>
      <c r="N36" s="132" t="e">
        <f t="shared" si="3"/>
        <v>#DIV/0!</v>
      </c>
      <c r="O36" s="132" t="e">
        <f t="shared" si="3"/>
        <v>#DIV/0!</v>
      </c>
      <c r="P36" s="132" t="e">
        <f t="shared" si="3"/>
        <v>#DIV/0!</v>
      </c>
      <c r="Q36" s="132" t="e">
        <f t="shared" si="3"/>
        <v>#DIV/0!</v>
      </c>
      <c r="R36" s="132" t="e">
        <f t="shared" si="3"/>
        <v>#DIV/0!</v>
      </c>
      <c r="S36" s="132" t="e">
        <f t="shared" si="3"/>
        <v>#DIV/0!</v>
      </c>
      <c r="T36" s="132" t="e">
        <f t="shared" si="3"/>
        <v>#DIV/0!</v>
      </c>
      <c r="U36" s="132" t="e">
        <f t="shared" si="3"/>
        <v>#DIV/0!</v>
      </c>
      <c r="V36" s="132" t="e">
        <f t="shared" si="3"/>
        <v>#DIV/0!</v>
      </c>
      <c r="W36" s="132" t="e">
        <f t="shared" si="3"/>
        <v>#DIV/0!</v>
      </c>
      <c r="X36" s="132" t="e">
        <f t="shared" si="3"/>
        <v>#DIV/0!</v>
      </c>
      <c r="Y36" s="132" t="e">
        <f t="shared" si="3"/>
        <v>#DIV/0!</v>
      </c>
      <c r="Z36" s="132" t="e">
        <f t="shared" si="3"/>
        <v>#DIV/0!</v>
      </c>
      <c r="AA36" s="132" t="e">
        <f t="shared" si="3"/>
        <v>#DIV/0!</v>
      </c>
      <c r="AB36" s="132" t="e">
        <f t="shared" si="3"/>
        <v>#DIV/0!</v>
      </c>
      <c r="AC36" s="132" t="e">
        <f t="shared" si="3"/>
        <v>#DIV/0!</v>
      </c>
      <c r="AD36" s="132" t="e">
        <f t="shared" si="3"/>
        <v>#DIV/0!</v>
      </c>
      <c r="AE36" s="132" t="e">
        <f t="shared" si="3"/>
        <v>#DIV/0!</v>
      </c>
      <c r="AF36" s="132" t="e">
        <f t="shared" si="3"/>
        <v>#DIV/0!</v>
      </c>
      <c r="AG36" s="132" t="e">
        <f t="shared" si="3"/>
        <v>#DIV/0!</v>
      </c>
      <c r="AH36" s="132" t="e">
        <f t="shared" si="3"/>
        <v>#DIV/0!</v>
      </c>
      <c r="AI36" s="132" t="e">
        <f t="shared" si="3"/>
        <v>#DIV/0!</v>
      </c>
      <c r="AJ36" s="132" t="e">
        <f t="shared" si="3"/>
        <v>#DIV/0!</v>
      </c>
      <c r="AK36" s="132" t="e">
        <f t="shared" si="3"/>
        <v>#DIV/0!</v>
      </c>
      <c r="AL36" s="132" t="e">
        <f t="shared" si="3"/>
        <v>#DIV/0!</v>
      </c>
      <c r="AM36" s="132" t="e">
        <f t="shared" si="3"/>
        <v>#DIV/0!</v>
      </c>
    </row>
    <row r="37" spans="1:39" outlineLevel="1">
      <c r="A37" s="91"/>
      <c r="B37" s="91"/>
      <c r="C37" s="91"/>
      <c r="D37" s="91"/>
      <c r="E37" s="91"/>
      <c r="F37" s="91"/>
      <c r="G37" s="7"/>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row>
    <row r="38" spans="1:39" outlineLevel="1">
      <c r="A38" s="91"/>
      <c r="B38" s="91"/>
      <c r="C38" s="2" t="s">
        <v>317</v>
      </c>
      <c r="D38" s="91"/>
      <c r="E38" s="91"/>
      <c r="F38" s="91"/>
      <c r="G38" s="7"/>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91"/>
      <c r="AM38" s="91"/>
    </row>
    <row r="39" spans="1:39" outlineLevel="1">
      <c r="A39" s="91"/>
      <c r="B39" s="91"/>
      <c r="C39" s="91" t="s">
        <v>314</v>
      </c>
      <c r="D39" s="91"/>
      <c r="E39" s="91"/>
      <c r="F39" s="91"/>
      <c r="G39" s="7" t="s">
        <v>107</v>
      </c>
      <c r="H39" s="91"/>
      <c r="I39" s="98">
        <f>I29/_xlfn.XLOOKUP(I$3,'Variable Inputs'!$I$3:$AM$3,'Variable Inputs'!$I$58:$AM$58)</f>
        <v>0</v>
      </c>
      <c r="J39" s="98">
        <f>J29/_xlfn.XLOOKUP(J$3,'Variable Inputs'!$I$3:$AM$3,'Variable Inputs'!$I$58:$AM$58)</f>
        <v>6000000</v>
      </c>
      <c r="K39" s="98">
        <f>K29/_xlfn.XLOOKUP(K$3,'Variable Inputs'!$I$3:$AM$3,'Variable Inputs'!$I$58:$AM$58)</f>
        <v>6060000</v>
      </c>
      <c r="L39" s="98">
        <f>L29/_xlfn.XLOOKUP(L$3,'Variable Inputs'!$I$3:$AM$3,'Variable Inputs'!$I$58:$AM$58)</f>
        <v>6120600</v>
      </c>
      <c r="M39" s="98">
        <f>M29/_xlfn.XLOOKUP(M$3,'Variable Inputs'!$I$3:$AM$3,'Variable Inputs'!$I$58:$AM$58)</f>
        <v>6181805.9999999991</v>
      </c>
      <c r="N39" s="98">
        <f>N29/_xlfn.XLOOKUP(N$3,'Variable Inputs'!$I$3:$AM$3,'Variable Inputs'!$I$58:$AM$58)</f>
        <v>6243624.0600000005</v>
      </c>
      <c r="O39" s="98">
        <f>O29/_xlfn.XLOOKUP(O$3,'Variable Inputs'!$I$3:$AM$3,'Variable Inputs'!$I$58:$AM$58)</f>
        <v>6306060.3005999997</v>
      </c>
      <c r="P39" s="98">
        <f>P29/_xlfn.XLOOKUP(P$3,'Variable Inputs'!$I$3:$AM$3,'Variable Inputs'!$I$58:$AM$58)</f>
        <v>6369120.9036059994</v>
      </c>
      <c r="Q39" s="98">
        <f>Q29/_xlfn.XLOOKUP(Q$3,'Variable Inputs'!$I$3:$AM$3,'Variable Inputs'!$I$58:$AM$58)</f>
        <v>6432812.1126420591</v>
      </c>
      <c r="R39" s="98">
        <f>R29/_xlfn.XLOOKUP(R$3,'Variable Inputs'!$I$3:$AM$3,'Variable Inputs'!$I$58:$AM$58)</f>
        <v>6497140.2337684799</v>
      </c>
      <c r="S39" s="98">
        <f>S29/_xlfn.XLOOKUP(S$3,'Variable Inputs'!$I$3:$AM$3,'Variable Inputs'!$I$58:$AM$58)</f>
        <v>6562111.6361061651</v>
      </c>
      <c r="T39" s="98">
        <f>T29/_xlfn.XLOOKUP(T$3,'Variable Inputs'!$I$3:$AM$3,'Variable Inputs'!$I$58:$AM$58)</f>
        <v>6627732.7524672272</v>
      </c>
      <c r="U39" s="98">
        <f>U29/_xlfn.XLOOKUP(U$3,'Variable Inputs'!$I$3:$AM$3,'Variable Inputs'!$I$58:$AM$58)</f>
        <v>6694010.0799918994</v>
      </c>
      <c r="V39" s="98">
        <f>V29/_xlfn.XLOOKUP(V$3,'Variable Inputs'!$I$3:$AM$3,'Variable Inputs'!$I$58:$AM$58)</f>
        <v>6760950.1807918185</v>
      </c>
      <c r="W39" s="98">
        <f>W29/_xlfn.XLOOKUP(W$3,'Variable Inputs'!$I$3:$AM$3,'Variable Inputs'!$I$58:$AM$58)</f>
        <v>6828559.6825997373</v>
      </c>
      <c r="X39" s="98">
        <f>X29/_xlfn.XLOOKUP(X$3,'Variable Inputs'!$I$3:$AM$3,'Variable Inputs'!$I$58:$AM$58)</f>
        <v>6896845.2794257337</v>
      </c>
      <c r="Y39" s="98">
        <f>Y29/_xlfn.XLOOKUP(Y$3,'Variable Inputs'!$I$3:$AM$3,'Variable Inputs'!$I$58:$AM$58)</f>
        <v>6965813.7322199922</v>
      </c>
      <c r="Z39" s="98">
        <f>Z29/_xlfn.XLOOKUP(Z$3,'Variable Inputs'!$I$3:$AM$3,'Variable Inputs'!$I$58:$AM$58)</f>
        <v>7035471.8695421917</v>
      </c>
      <c r="AA39" s="98">
        <f>AA29/_xlfn.XLOOKUP(AA$3,'Variable Inputs'!$I$3:$AM$3,'Variable Inputs'!$I$58:$AM$58)</f>
        <v>7105826.5882376134</v>
      </c>
      <c r="AB39" s="98">
        <f>AB29/_xlfn.XLOOKUP(AB$3,'Variable Inputs'!$I$3:$AM$3,'Variable Inputs'!$I$58:$AM$58)</f>
        <v>7176884.85411999</v>
      </c>
      <c r="AC39" s="98">
        <f>AC29/_xlfn.XLOOKUP(AC$3,'Variable Inputs'!$I$3:$AM$3,'Variable Inputs'!$I$58:$AM$58)</f>
        <v>7248653.7026611893</v>
      </c>
      <c r="AD39" s="98" t="e">
        <f>AD29/_xlfn.XLOOKUP(AD$3,'Variable Inputs'!$I$3:$AM$3,'Variable Inputs'!$I$58:$AM$58)</f>
        <v>#DIV/0!</v>
      </c>
      <c r="AE39" s="98" t="e">
        <f>AE29/_xlfn.XLOOKUP(AE$3,'Variable Inputs'!$I$3:$AM$3,'Variable Inputs'!$I$58:$AM$58)</f>
        <v>#DIV/0!</v>
      </c>
      <c r="AF39" s="98" t="e">
        <f>AF29/_xlfn.XLOOKUP(AF$3,'Variable Inputs'!$I$3:$AM$3,'Variable Inputs'!$I$58:$AM$58)</f>
        <v>#DIV/0!</v>
      </c>
      <c r="AG39" s="98" t="e">
        <f>AG29/_xlfn.XLOOKUP(AG$3,'Variable Inputs'!$I$3:$AM$3,'Variable Inputs'!$I$58:$AM$58)</f>
        <v>#DIV/0!</v>
      </c>
      <c r="AH39" s="98" t="e">
        <f>AH29/_xlfn.XLOOKUP(AH$3,'Variable Inputs'!$I$3:$AM$3,'Variable Inputs'!$I$58:$AM$58)</f>
        <v>#DIV/0!</v>
      </c>
      <c r="AI39" s="98" t="e">
        <f>AI29/_xlfn.XLOOKUP(AI$3,'Variable Inputs'!$I$3:$AM$3,'Variable Inputs'!$I$58:$AM$58)</f>
        <v>#DIV/0!</v>
      </c>
      <c r="AJ39" s="98" t="e">
        <f>AJ29/_xlfn.XLOOKUP(AJ$3,'Variable Inputs'!$I$3:$AM$3,'Variable Inputs'!$I$58:$AM$58)</f>
        <v>#DIV/0!</v>
      </c>
      <c r="AK39" s="98" t="e">
        <f>AK29/_xlfn.XLOOKUP(AK$3,'Variable Inputs'!$I$3:$AM$3,'Variable Inputs'!$I$58:$AM$58)</f>
        <v>#DIV/0!</v>
      </c>
      <c r="AL39" s="98" t="e">
        <f>AL29/_xlfn.XLOOKUP(AL$3,'Variable Inputs'!$I$3:$AM$3,'Variable Inputs'!$I$58:$AM$58)</f>
        <v>#DIV/0!</v>
      </c>
      <c r="AM39" s="98" t="e">
        <f>AM29/_xlfn.XLOOKUP(AM$3,'Variable Inputs'!$I$3:$AM$3,'Variable Inputs'!$I$58:$AM$58)</f>
        <v>#DIV/0!</v>
      </c>
    </row>
    <row r="40" spans="1:39" outlineLevel="1">
      <c r="A40" s="91"/>
      <c r="B40" s="91"/>
      <c r="C40" s="91" t="s">
        <v>315</v>
      </c>
      <c r="D40" s="91"/>
      <c r="E40" s="91"/>
      <c r="F40" s="91"/>
      <c r="G40" s="7" t="s">
        <v>107</v>
      </c>
      <c r="H40" s="91"/>
      <c r="I40" s="98">
        <f>I30/_xlfn.XLOOKUP(I$3,'Variable Inputs'!$I$3:$AM$3,'Variable Inputs'!$I$58:$AM$58)</f>
        <v>0</v>
      </c>
      <c r="J40" s="98">
        <f>J30/_xlfn.XLOOKUP(J$3,'Variable Inputs'!$I$3:$AM$3,'Variable Inputs'!$I$58:$AM$58)</f>
        <v>1000000</v>
      </c>
      <c r="K40" s="98">
        <f>K30/_xlfn.XLOOKUP(K$3,'Variable Inputs'!$I$3:$AM$3,'Variable Inputs'!$I$58:$AM$58)</f>
        <v>1010000</v>
      </c>
      <c r="L40" s="98">
        <f>L30/_xlfn.XLOOKUP(L$3,'Variable Inputs'!$I$3:$AM$3,'Variable Inputs'!$I$58:$AM$58)</f>
        <v>1020100</v>
      </c>
      <c r="M40" s="98">
        <f>M30/_xlfn.XLOOKUP(M$3,'Variable Inputs'!$I$3:$AM$3,'Variable Inputs'!$I$58:$AM$58)</f>
        <v>1030300.9999999999</v>
      </c>
      <c r="N40" s="98">
        <f>N30/_xlfn.XLOOKUP(N$3,'Variable Inputs'!$I$3:$AM$3,'Variable Inputs'!$I$58:$AM$58)</f>
        <v>1040604.01</v>
      </c>
      <c r="O40" s="98">
        <f>O30/_xlfn.XLOOKUP(O$3,'Variable Inputs'!$I$3:$AM$3,'Variable Inputs'!$I$58:$AM$58)</f>
        <v>1051010.0500999999</v>
      </c>
      <c r="P40" s="98">
        <f>P30/_xlfn.XLOOKUP(P$3,'Variable Inputs'!$I$3:$AM$3,'Variable Inputs'!$I$58:$AM$58)</f>
        <v>1061520.1506009998</v>
      </c>
      <c r="Q40" s="98">
        <f>Q30/_xlfn.XLOOKUP(Q$3,'Variable Inputs'!$I$3:$AM$3,'Variable Inputs'!$I$58:$AM$58)</f>
        <v>1072135.3521070099</v>
      </c>
      <c r="R40" s="98">
        <f>R30/_xlfn.XLOOKUP(R$3,'Variable Inputs'!$I$3:$AM$3,'Variable Inputs'!$I$58:$AM$58)</f>
        <v>1082856.7056280801</v>
      </c>
      <c r="S40" s="98">
        <f>S30/_xlfn.XLOOKUP(S$3,'Variable Inputs'!$I$3:$AM$3,'Variable Inputs'!$I$58:$AM$58)</f>
        <v>1093685.2726843609</v>
      </c>
      <c r="T40" s="98">
        <f>T30/_xlfn.XLOOKUP(T$3,'Variable Inputs'!$I$3:$AM$3,'Variable Inputs'!$I$58:$AM$58)</f>
        <v>1104622.1254112045</v>
      </c>
      <c r="U40" s="98">
        <f>U30/_xlfn.XLOOKUP(U$3,'Variable Inputs'!$I$3:$AM$3,'Variable Inputs'!$I$58:$AM$58)</f>
        <v>1115668.3466653165</v>
      </c>
      <c r="V40" s="98">
        <f>V30/_xlfn.XLOOKUP(V$3,'Variable Inputs'!$I$3:$AM$3,'Variable Inputs'!$I$58:$AM$58)</f>
        <v>1126825.0301319698</v>
      </c>
      <c r="W40" s="98">
        <f>W30/_xlfn.XLOOKUP(W$3,'Variable Inputs'!$I$3:$AM$3,'Variable Inputs'!$I$58:$AM$58)</f>
        <v>1138093.2804332895</v>
      </c>
      <c r="X40" s="98">
        <f>X30/_xlfn.XLOOKUP(X$3,'Variable Inputs'!$I$3:$AM$3,'Variable Inputs'!$I$58:$AM$58)</f>
        <v>1149474.2132376223</v>
      </c>
      <c r="Y40" s="98">
        <f>Y30/_xlfn.XLOOKUP(Y$3,'Variable Inputs'!$I$3:$AM$3,'Variable Inputs'!$I$58:$AM$58)</f>
        <v>1160968.9553699987</v>
      </c>
      <c r="Z40" s="98">
        <f>Z30/_xlfn.XLOOKUP(Z$3,'Variable Inputs'!$I$3:$AM$3,'Variable Inputs'!$I$58:$AM$58)</f>
        <v>1172578.6449236986</v>
      </c>
      <c r="AA40" s="98">
        <f>AA30/_xlfn.XLOOKUP(AA$3,'Variable Inputs'!$I$3:$AM$3,'Variable Inputs'!$I$58:$AM$58)</f>
        <v>1184304.4313729357</v>
      </c>
      <c r="AB40" s="98">
        <f>AB30/_xlfn.XLOOKUP(AB$3,'Variable Inputs'!$I$3:$AM$3,'Variable Inputs'!$I$58:$AM$58)</f>
        <v>1196147.4756866649</v>
      </c>
      <c r="AC40" s="98">
        <f>AC30/_xlfn.XLOOKUP(AC$3,'Variable Inputs'!$I$3:$AM$3,'Variable Inputs'!$I$58:$AM$58)</f>
        <v>1208108.9504435316</v>
      </c>
      <c r="AD40" s="98" t="e">
        <f>AD30/_xlfn.XLOOKUP(AD$3,'Variable Inputs'!$I$3:$AM$3,'Variable Inputs'!$I$58:$AM$58)</f>
        <v>#DIV/0!</v>
      </c>
      <c r="AE40" s="98" t="e">
        <f>AE30/_xlfn.XLOOKUP(AE$3,'Variable Inputs'!$I$3:$AM$3,'Variable Inputs'!$I$58:$AM$58)</f>
        <v>#DIV/0!</v>
      </c>
      <c r="AF40" s="98" t="e">
        <f>AF30/_xlfn.XLOOKUP(AF$3,'Variable Inputs'!$I$3:$AM$3,'Variable Inputs'!$I$58:$AM$58)</f>
        <v>#DIV/0!</v>
      </c>
      <c r="AG40" s="98" t="e">
        <f>AG30/_xlfn.XLOOKUP(AG$3,'Variable Inputs'!$I$3:$AM$3,'Variable Inputs'!$I$58:$AM$58)</f>
        <v>#DIV/0!</v>
      </c>
      <c r="AH40" s="98" t="e">
        <f>AH30/_xlfn.XLOOKUP(AH$3,'Variable Inputs'!$I$3:$AM$3,'Variable Inputs'!$I$58:$AM$58)</f>
        <v>#DIV/0!</v>
      </c>
      <c r="AI40" s="98" t="e">
        <f>AI30/_xlfn.XLOOKUP(AI$3,'Variable Inputs'!$I$3:$AM$3,'Variable Inputs'!$I$58:$AM$58)</f>
        <v>#DIV/0!</v>
      </c>
      <c r="AJ40" s="98" t="e">
        <f>AJ30/_xlfn.XLOOKUP(AJ$3,'Variable Inputs'!$I$3:$AM$3,'Variable Inputs'!$I$58:$AM$58)</f>
        <v>#DIV/0!</v>
      </c>
      <c r="AK40" s="98" t="e">
        <f>AK30/_xlfn.XLOOKUP(AK$3,'Variable Inputs'!$I$3:$AM$3,'Variable Inputs'!$I$58:$AM$58)</f>
        <v>#DIV/0!</v>
      </c>
      <c r="AL40" s="98" t="e">
        <f>AL30/_xlfn.XLOOKUP(AL$3,'Variable Inputs'!$I$3:$AM$3,'Variable Inputs'!$I$58:$AM$58)</f>
        <v>#DIV/0!</v>
      </c>
      <c r="AM40" s="98" t="e">
        <f>AM30/_xlfn.XLOOKUP(AM$3,'Variable Inputs'!$I$3:$AM$3,'Variable Inputs'!$I$58:$AM$58)</f>
        <v>#DIV/0!</v>
      </c>
    </row>
    <row r="41" spans="1:39" outlineLevel="1">
      <c r="A41" s="91"/>
      <c r="B41" s="91"/>
      <c r="C41" s="118" t="s">
        <v>318</v>
      </c>
      <c r="D41" s="118"/>
      <c r="E41" s="118"/>
      <c r="F41" s="118"/>
      <c r="G41" s="9" t="s">
        <v>107</v>
      </c>
      <c r="H41" s="118"/>
      <c r="I41" s="132">
        <f>SUM(I39:I40)</f>
        <v>0</v>
      </c>
      <c r="J41" s="132">
        <f t="shared" ref="J41:AM41" si="4">SUM(J39:J40)</f>
        <v>7000000</v>
      </c>
      <c r="K41" s="132">
        <f t="shared" si="4"/>
        <v>7070000</v>
      </c>
      <c r="L41" s="132">
        <f t="shared" si="4"/>
        <v>7140700</v>
      </c>
      <c r="M41" s="132">
        <f t="shared" si="4"/>
        <v>7212106.9999999991</v>
      </c>
      <c r="N41" s="132">
        <f t="shared" si="4"/>
        <v>7284228.0700000003</v>
      </c>
      <c r="O41" s="132">
        <f t="shared" si="4"/>
        <v>7357070.3506999994</v>
      </c>
      <c r="P41" s="132">
        <f t="shared" si="4"/>
        <v>7430641.054206999</v>
      </c>
      <c r="Q41" s="132">
        <f t="shared" si="4"/>
        <v>7504947.464749069</v>
      </c>
      <c r="R41" s="132">
        <f t="shared" si="4"/>
        <v>7579996.9393965602</v>
      </c>
      <c r="S41" s="132">
        <f t="shared" si="4"/>
        <v>7655796.908790526</v>
      </c>
      <c r="T41" s="132">
        <f t="shared" si="4"/>
        <v>7732354.8778784312</v>
      </c>
      <c r="U41" s="132">
        <f t="shared" si="4"/>
        <v>7809678.4266572157</v>
      </c>
      <c r="V41" s="132">
        <f t="shared" si="4"/>
        <v>7887775.2109237881</v>
      </c>
      <c r="W41" s="132">
        <f t="shared" si="4"/>
        <v>7966652.963033027</v>
      </c>
      <c r="X41" s="132">
        <f t="shared" si="4"/>
        <v>8046319.4926633555</v>
      </c>
      <c r="Y41" s="132">
        <f t="shared" si="4"/>
        <v>8126782.6875899909</v>
      </c>
      <c r="Z41" s="132">
        <f t="shared" si="4"/>
        <v>8208050.5144658908</v>
      </c>
      <c r="AA41" s="132">
        <f t="shared" si="4"/>
        <v>8290131.0196105493</v>
      </c>
      <c r="AB41" s="132">
        <f t="shared" si="4"/>
        <v>8373032.3298066547</v>
      </c>
      <c r="AC41" s="132">
        <f t="shared" si="4"/>
        <v>8456762.6531047206</v>
      </c>
      <c r="AD41" s="132" t="e">
        <f t="shared" si="4"/>
        <v>#DIV/0!</v>
      </c>
      <c r="AE41" s="132" t="e">
        <f t="shared" si="4"/>
        <v>#DIV/0!</v>
      </c>
      <c r="AF41" s="132" t="e">
        <f t="shared" si="4"/>
        <v>#DIV/0!</v>
      </c>
      <c r="AG41" s="132" t="e">
        <f t="shared" si="4"/>
        <v>#DIV/0!</v>
      </c>
      <c r="AH41" s="132" t="e">
        <f t="shared" si="4"/>
        <v>#DIV/0!</v>
      </c>
      <c r="AI41" s="132" t="e">
        <f t="shared" si="4"/>
        <v>#DIV/0!</v>
      </c>
      <c r="AJ41" s="132" t="e">
        <f t="shared" si="4"/>
        <v>#DIV/0!</v>
      </c>
      <c r="AK41" s="132" t="e">
        <f t="shared" si="4"/>
        <v>#DIV/0!</v>
      </c>
      <c r="AL41" s="132" t="e">
        <f t="shared" si="4"/>
        <v>#DIV/0!</v>
      </c>
      <c r="AM41" s="132" t="e">
        <f t="shared" si="4"/>
        <v>#DIV/0!</v>
      </c>
    </row>
    <row r="42" spans="1:39" ht="9" customHeight="1" outlineLevel="1">
      <c r="A42" s="91"/>
      <c r="B42" s="91"/>
      <c r="C42" s="91"/>
      <c r="D42" s="91"/>
      <c r="E42" s="91"/>
      <c r="F42" s="91"/>
      <c r="G42" s="7"/>
      <c r="H42" s="91"/>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row>
    <row r="43" spans="1:39" outlineLevel="1">
      <c r="A43" s="91"/>
      <c r="B43" s="91"/>
      <c r="C43" s="91" t="s">
        <v>319</v>
      </c>
      <c r="D43" s="91"/>
      <c r="E43" s="91"/>
      <c r="F43" s="91"/>
      <c r="G43" s="7" t="s">
        <v>107</v>
      </c>
      <c r="H43" s="91"/>
      <c r="I43" s="98">
        <f>I41*_xlfn.XLOOKUP(I$3,'Variable Inputs'!$I$3:$AM$3,'Variable Inputs'!$I$29:$AM$29)</f>
        <v>0</v>
      </c>
      <c r="J43" s="98">
        <f>J41*_xlfn.XLOOKUP(J$3,'Variable Inputs'!$I$3:$AM$3,'Variable Inputs'!$I$29:$AM$29)</f>
        <v>2310000</v>
      </c>
      <c r="K43" s="98">
        <f>K41*_xlfn.XLOOKUP(K$3,'Variable Inputs'!$I$3:$AM$3,'Variable Inputs'!$I$29:$AM$29)</f>
        <v>2333100</v>
      </c>
      <c r="L43" s="98">
        <f>L41*_xlfn.XLOOKUP(L$3,'Variable Inputs'!$I$3:$AM$3,'Variable Inputs'!$I$29:$AM$29)</f>
        <v>2356431</v>
      </c>
      <c r="M43" s="98">
        <f>M41*_xlfn.XLOOKUP(M$3,'Variable Inputs'!$I$3:$AM$3,'Variable Inputs'!$I$29:$AM$29)</f>
        <v>2379995.3099999996</v>
      </c>
      <c r="N43" s="98">
        <f>N41*_xlfn.XLOOKUP(N$3,'Variable Inputs'!$I$3:$AM$3,'Variable Inputs'!$I$29:$AM$29)</f>
        <v>2403795.2631000001</v>
      </c>
      <c r="O43" s="98">
        <f>O41*_xlfn.XLOOKUP(O$3,'Variable Inputs'!$I$3:$AM$3,'Variable Inputs'!$I$29:$AM$29)</f>
        <v>2427833.2157310001</v>
      </c>
      <c r="P43" s="98">
        <f>P41*_xlfn.XLOOKUP(P$3,'Variable Inputs'!$I$3:$AM$3,'Variable Inputs'!$I$29:$AM$29)</f>
        <v>2452111.5478883097</v>
      </c>
      <c r="Q43" s="98">
        <f>Q41*_xlfn.XLOOKUP(Q$3,'Variable Inputs'!$I$3:$AM$3,'Variable Inputs'!$I$29:$AM$29)</f>
        <v>2476632.6633671927</v>
      </c>
      <c r="R43" s="98">
        <f>R41*_xlfn.XLOOKUP(R$3,'Variable Inputs'!$I$3:$AM$3,'Variable Inputs'!$I$29:$AM$29)</f>
        <v>2501398.990000865</v>
      </c>
      <c r="S43" s="98">
        <f>S41*_xlfn.XLOOKUP(S$3,'Variable Inputs'!$I$3:$AM$3,'Variable Inputs'!$I$29:$AM$29)</f>
        <v>2526412.9799008737</v>
      </c>
      <c r="T43" s="98">
        <f>T41*_xlfn.XLOOKUP(T$3,'Variable Inputs'!$I$3:$AM$3,'Variable Inputs'!$I$29:$AM$29)</f>
        <v>2551677.1096998826</v>
      </c>
      <c r="U43" s="98">
        <f>U41*_xlfn.XLOOKUP(U$3,'Variable Inputs'!$I$3:$AM$3,'Variable Inputs'!$I$29:$AM$29)</f>
        <v>2577193.8807968814</v>
      </c>
      <c r="V43" s="98">
        <f>V41*_xlfn.XLOOKUP(V$3,'Variable Inputs'!$I$3:$AM$3,'Variable Inputs'!$I$29:$AM$29)</f>
        <v>2602965.8196048504</v>
      </c>
      <c r="W43" s="98">
        <f>W41*_xlfn.XLOOKUP(W$3,'Variable Inputs'!$I$3:$AM$3,'Variable Inputs'!$I$29:$AM$29)</f>
        <v>2628995.4778008992</v>
      </c>
      <c r="X43" s="98">
        <f>X41*_xlfn.XLOOKUP(X$3,'Variable Inputs'!$I$3:$AM$3,'Variable Inputs'!$I$29:$AM$29)</f>
        <v>2655285.4325789073</v>
      </c>
      <c r="Y43" s="98">
        <f>Y41*_xlfn.XLOOKUP(Y$3,'Variable Inputs'!$I$3:$AM$3,'Variable Inputs'!$I$29:$AM$29)</f>
        <v>2681838.2869046973</v>
      </c>
      <c r="Z43" s="98">
        <f>Z41*_xlfn.XLOOKUP(Z$3,'Variable Inputs'!$I$3:$AM$3,'Variable Inputs'!$I$29:$AM$29)</f>
        <v>2708656.669773744</v>
      </c>
      <c r="AA43" s="98">
        <f>AA41*_xlfn.XLOOKUP(AA$3,'Variable Inputs'!$I$3:$AM$3,'Variable Inputs'!$I$29:$AM$29)</f>
        <v>2735743.2364714816</v>
      </c>
      <c r="AB43" s="98">
        <f>AB41*_xlfn.XLOOKUP(AB$3,'Variable Inputs'!$I$3:$AM$3,'Variable Inputs'!$I$29:$AM$29)</f>
        <v>2763100.668836196</v>
      </c>
      <c r="AC43" s="98">
        <f>AC41*_xlfn.XLOOKUP(AC$3,'Variable Inputs'!$I$3:$AM$3,'Variable Inputs'!$I$29:$AM$29)</f>
        <v>2790731.6755245579</v>
      </c>
      <c r="AD43" s="98" t="e">
        <f>AD41*_xlfn.XLOOKUP(AD$3,'Variable Inputs'!$I$3:$AM$3,'Variable Inputs'!$I$29:$AM$29)</f>
        <v>#DIV/0!</v>
      </c>
      <c r="AE43" s="98" t="e">
        <f>AE41*_xlfn.XLOOKUP(AE$3,'Variable Inputs'!$I$3:$AM$3,'Variable Inputs'!$I$29:$AM$29)</f>
        <v>#DIV/0!</v>
      </c>
      <c r="AF43" s="98" t="e">
        <f>AF41*_xlfn.XLOOKUP(AF$3,'Variable Inputs'!$I$3:$AM$3,'Variable Inputs'!$I$29:$AM$29)</f>
        <v>#DIV/0!</v>
      </c>
      <c r="AG43" s="98" t="e">
        <f>AG41*_xlfn.XLOOKUP(AG$3,'Variable Inputs'!$I$3:$AM$3,'Variable Inputs'!$I$29:$AM$29)</f>
        <v>#DIV/0!</v>
      </c>
      <c r="AH43" s="98" t="e">
        <f>AH41*_xlfn.XLOOKUP(AH$3,'Variable Inputs'!$I$3:$AM$3,'Variable Inputs'!$I$29:$AM$29)</f>
        <v>#DIV/0!</v>
      </c>
      <c r="AI43" s="98" t="e">
        <f>AI41*_xlfn.XLOOKUP(AI$3,'Variable Inputs'!$I$3:$AM$3,'Variable Inputs'!$I$29:$AM$29)</f>
        <v>#DIV/0!</v>
      </c>
      <c r="AJ43" s="98" t="e">
        <f>AJ41*_xlfn.XLOOKUP(AJ$3,'Variable Inputs'!$I$3:$AM$3,'Variable Inputs'!$I$29:$AM$29)</f>
        <v>#DIV/0!</v>
      </c>
      <c r="AK43" s="98" t="e">
        <f>AK41*_xlfn.XLOOKUP(AK$3,'Variable Inputs'!$I$3:$AM$3,'Variable Inputs'!$I$29:$AM$29)</f>
        <v>#DIV/0!</v>
      </c>
      <c r="AL43" s="98" t="e">
        <f>AL41*_xlfn.XLOOKUP(AL$3,'Variable Inputs'!$I$3:$AM$3,'Variable Inputs'!$I$29:$AM$29)</f>
        <v>#DIV/0!</v>
      </c>
      <c r="AM43" s="98" t="e">
        <f>AM41*_xlfn.XLOOKUP(AM$3,'Variable Inputs'!$I$3:$AM$3,'Variable Inputs'!$I$29:$AM$29)</f>
        <v>#DIV/0!</v>
      </c>
    </row>
    <row r="44" spans="1:39" outlineLevel="1">
      <c r="A44" s="91"/>
      <c r="B44" s="91"/>
      <c r="C44" s="91" t="s">
        <v>320</v>
      </c>
      <c r="D44" s="91"/>
      <c r="E44" s="91"/>
      <c r="F44" s="91"/>
      <c r="G44" s="7" t="s">
        <v>107</v>
      </c>
      <c r="H44" s="91"/>
      <c r="I44" s="98">
        <f>I41*_xlfn.XLOOKUP(I$3,'Variable Inputs'!$I$3:$AM$3,'Variable Inputs'!$I$30:$AM$30)</f>
        <v>0</v>
      </c>
      <c r="J44" s="98">
        <f>J41*_xlfn.XLOOKUP(J$3,'Variable Inputs'!$I$3:$AM$3,'Variable Inputs'!$I$30:$AM$30)</f>
        <v>4690000</v>
      </c>
      <c r="K44" s="98">
        <f>K41*_xlfn.XLOOKUP(K$3,'Variable Inputs'!$I$3:$AM$3,'Variable Inputs'!$I$30:$AM$30)</f>
        <v>4736900</v>
      </c>
      <c r="L44" s="98">
        <f>L41*_xlfn.XLOOKUP(L$3,'Variable Inputs'!$I$3:$AM$3,'Variable Inputs'!$I$30:$AM$30)</f>
        <v>4784269</v>
      </c>
      <c r="M44" s="98">
        <f>M41*_xlfn.XLOOKUP(M$3,'Variable Inputs'!$I$3:$AM$3,'Variable Inputs'!$I$30:$AM$30)</f>
        <v>4832111.6899999995</v>
      </c>
      <c r="N44" s="98">
        <f>N41*_xlfn.XLOOKUP(N$3,'Variable Inputs'!$I$3:$AM$3,'Variable Inputs'!$I$30:$AM$30)</f>
        <v>4880432.8069000002</v>
      </c>
      <c r="O44" s="98">
        <f>O41*_xlfn.XLOOKUP(O$3,'Variable Inputs'!$I$3:$AM$3,'Variable Inputs'!$I$30:$AM$30)</f>
        <v>4929237.1349689998</v>
      </c>
      <c r="P44" s="98">
        <f>P41*_xlfn.XLOOKUP(P$3,'Variable Inputs'!$I$3:$AM$3,'Variable Inputs'!$I$30:$AM$30)</f>
        <v>4978529.5063186893</v>
      </c>
      <c r="Q44" s="98">
        <f>Q41*_xlfn.XLOOKUP(Q$3,'Variable Inputs'!$I$3:$AM$3,'Variable Inputs'!$I$30:$AM$30)</f>
        <v>5028314.8013818767</v>
      </c>
      <c r="R44" s="98">
        <f>R41*_xlfn.XLOOKUP(R$3,'Variable Inputs'!$I$3:$AM$3,'Variable Inputs'!$I$30:$AM$30)</f>
        <v>5078597.9493956957</v>
      </c>
      <c r="S44" s="98">
        <f>S41*_xlfn.XLOOKUP(S$3,'Variable Inputs'!$I$3:$AM$3,'Variable Inputs'!$I$30:$AM$30)</f>
        <v>5129383.9288896527</v>
      </c>
      <c r="T44" s="98">
        <f>T41*_xlfn.XLOOKUP(T$3,'Variable Inputs'!$I$3:$AM$3,'Variable Inputs'!$I$30:$AM$30)</f>
        <v>5180677.7681785496</v>
      </c>
      <c r="U44" s="98">
        <f>U41*_xlfn.XLOOKUP(U$3,'Variable Inputs'!$I$3:$AM$3,'Variable Inputs'!$I$30:$AM$30)</f>
        <v>5232484.5458603352</v>
      </c>
      <c r="V44" s="98">
        <f>V41*_xlfn.XLOOKUP(V$3,'Variable Inputs'!$I$3:$AM$3,'Variable Inputs'!$I$30:$AM$30)</f>
        <v>5284809.3913189387</v>
      </c>
      <c r="W44" s="98">
        <f>W41*_xlfn.XLOOKUP(W$3,'Variable Inputs'!$I$3:$AM$3,'Variable Inputs'!$I$30:$AM$30)</f>
        <v>5337657.4852321288</v>
      </c>
      <c r="X44" s="98">
        <f>X41*_xlfn.XLOOKUP(X$3,'Variable Inputs'!$I$3:$AM$3,'Variable Inputs'!$I$30:$AM$30)</f>
        <v>5391034.0600844482</v>
      </c>
      <c r="Y44" s="98">
        <f>Y41*_xlfn.XLOOKUP(Y$3,'Variable Inputs'!$I$3:$AM$3,'Variable Inputs'!$I$30:$AM$30)</f>
        <v>5444944.4006852945</v>
      </c>
      <c r="Z44" s="98">
        <f>Z41*_xlfn.XLOOKUP(Z$3,'Variable Inputs'!$I$3:$AM$3,'Variable Inputs'!$I$30:$AM$30)</f>
        <v>5499393.8446921473</v>
      </c>
      <c r="AA44" s="98">
        <f>AA41*_xlfn.XLOOKUP(AA$3,'Variable Inputs'!$I$3:$AM$3,'Variable Inputs'!$I$30:$AM$30)</f>
        <v>5554387.7831390686</v>
      </c>
      <c r="AB44" s="98">
        <f>AB41*_xlfn.XLOOKUP(AB$3,'Variable Inputs'!$I$3:$AM$3,'Variable Inputs'!$I$30:$AM$30)</f>
        <v>5609931.6609704588</v>
      </c>
      <c r="AC44" s="98">
        <f>AC41*_xlfn.XLOOKUP(AC$3,'Variable Inputs'!$I$3:$AM$3,'Variable Inputs'!$I$30:$AM$30)</f>
        <v>5666030.9775801636</v>
      </c>
      <c r="AD44" s="98" t="e">
        <f>AD41*_xlfn.XLOOKUP(AD$3,'Variable Inputs'!$I$3:$AM$3,'Variable Inputs'!$I$30:$AM$30)</f>
        <v>#DIV/0!</v>
      </c>
      <c r="AE44" s="98" t="e">
        <f>AE41*_xlfn.XLOOKUP(AE$3,'Variable Inputs'!$I$3:$AM$3,'Variable Inputs'!$I$30:$AM$30)</f>
        <v>#DIV/0!</v>
      </c>
      <c r="AF44" s="98" t="e">
        <f>AF41*_xlfn.XLOOKUP(AF$3,'Variable Inputs'!$I$3:$AM$3,'Variable Inputs'!$I$30:$AM$30)</f>
        <v>#DIV/0!</v>
      </c>
      <c r="AG44" s="98" t="e">
        <f>AG41*_xlfn.XLOOKUP(AG$3,'Variable Inputs'!$I$3:$AM$3,'Variable Inputs'!$I$30:$AM$30)</f>
        <v>#DIV/0!</v>
      </c>
      <c r="AH44" s="98" t="e">
        <f>AH41*_xlfn.XLOOKUP(AH$3,'Variable Inputs'!$I$3:$AM$3,'Variable Inputs'!$I$30:$AM$30)</f>
        <v>#DIV/0!</v>
      </c>
      <c r="AI44" s="98" t="e">
        <f>AI41*_xlfn.XLOOKUP(AI$3,'Variable Inputs'!$I$3:$AM$3,'Variable Inputs'!$I$30:$AM$30)</f>
        <v>#DIV/0!</v>
      </c>
      <c r="AJ44" s="98" t="e">
        <f>AJ41*_xlfn.XLOOKUP(AJ$3,'Variable Inputs'!$I$3:$AM$3,'Variable Inputs'!$I$30:$AM$30)</f>
        <v>#DIV/0!</v>
      </c>
      <c r="AK44" s="98" t="e">
        <f>AK41*_xlfn.XLOOKUP(AK$3,'Variable Inputs'!$I$3:$AM$3,'Variable Inputs'!$I$30:$AM$30)</f>
        <v>#DIV/0!</v>
      </c>
      <c r="AL44" s="98" t="e">
        <f>AL41*_xlfn.XLOOKUP(AL$3,'Variable Inputs'!$I$3:$AM$3,'Variable Inputs'!$I$30:$AM$30)</f>
        <v>#DIV/0!</v>
      </c>
      <c r="AM44" s="98" t="e">
        <f>AM41*_xlfn.XLOOKUP(AM$3,'Variable Inputs'!$I$3:$AM$3,'Variable Inputs'!$I$30:$AM$30)</f>
        <v>#DIV/0!</v>
      </c>
    </row>
    <row r="45" spans="1:39" ht="4.1500000000000004" customHeight="1">
      <c r="A45" s="91"/>
      <c r="B45" s="91"/>
      <c r="C45" s="91"/>
      <c r="D45" s="91"/>
      <c r="E45" s="91"/>
      <c r="F45" s="91"/>
      <c r="G45" s="7"/>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row>
    <row r="46" spans="1:39">
      <c r="A46" s="91"/>
      <c r="B46" s="91"/>
      <c r="C46" s="91"/>
      <c r="D46" s="91"/>
      <c r="E46" s="91"/>
      <c r="F46" s="91"/>
      <c r="G46" s="7"/>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row>
    <row r="47" spans="1:39" s="1" customFormat="1" collapsed="1">
      <c r="A47" s="6"/>
      <c r="B47" s="6" t="s">
        <v>321</v>
      </c>
      <c r="C47" s="6"/>
      <c r="D47" s="6"/>
      <c r="E47" s="6"/>
      <c r="F47" s="6"/>
      <c r="G47" s="8"/>
      <c r="H47" s="8"/>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row>
    <row r="48" spans="1:39" hidden="1" outlineLevel="1">
      <c r="A48" s="91"/>
      <c r="B48" s="91"/>
      <c r="C48" s="2" t="s">
        <v>322</v>
      </c>
      <c r="D48" s="91"/>
      <c r="E48" s="91"/>
      <c r="F48" s="91"/>
      <c r="G48" s="7"/>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row>
    <row r="49" spans="1:39" hidden="1" outlineLevel="1">
      <c r="A49" s="91"/>
      <c r="B49" s="91"/>
      <c r="C49" s="91" t="s">
        <v>323</v>
      </c>
      <c r="D49" s="91"/>
      <c r="E49" s="91"/>
      <c r="F49" s="91"/>
      <c r="G49" s="7" t="s">
        <v>324</v>
      </c>
      <c r="H49" s="91"/>
      <c r="I49" s="95">
        <f>I24*I15</f>
        <v>0</v>
      </c>
      <c r="J49" s="95">
        <f t="shared" ref="J49:AM49" si="5">J31*J15</f>
        <v>0</v>
      </c>
      <c r="K49" s="95">
        <f t="shared" si="5"/>
        <v>0</v>
      </c>
      <c r="L49" s="95">
        <f t="shared" si="5"/>
        <v>0</v>
      </c>
      <c r="M49" s="95">
        <f t="shared" si="5"/>
        <v>0</v>
      </c>
      <c r="N49" s="95">
        <f t="shared" si="5"/>
        <v>0</v>
      </c>
      <c r="O49" s="95">
        <f t="shared" si="5"/>
        <v>0</v>
      </c>
      <c r="P49" s="95">
        <f t="shared" si="5"/>
        <v>0</v>
      </c>
      <c r="Q49" s="95">
        <f t="shared" si="5"/>
        <v>0</v>
      </c>
      <c r="R49" s="95">
        <f t="shared" si="5"/>
        <v>0</v>
      </c>
      <c r="S49" s="95">
        <f t="shared" si="5"/>
        <v>0</v>
      </c>
      <c r="T49" s="95">
        <f t="shared" si="5"/>
        <v>0</v>
      </c>
      <c r="U49" s="95">
        <f t="shared" si="5"/>
        <v>0</v>
      </c>
      <c r="V49" s="95">
        <f t="shared" si="5"/>
        <v>0</v>
      </c>
      <c r="W49" s="95">
        <f t="shared" si="5"/>
        <v>0</v>
      </c>
      <c r="X49" s="95">
        <f t="shared" si="5"/>
        <v>0</v>
      </c>
      <c r="Y49" s="95">
        <f t="shared" si="5"/>
        <v>0</v>
      </c>
      <c r="Z49" s="95">
        <f t="shared" si="5"/>
        <v>0</v>
      </c>
      <c r="AA49" s="95">
        <f t="shared" si="5"/>
        <v>0</v>
      </c>
      <c r="AB49" s="95">
        <f t="shared" si="5"/>
        <v>0</v>
      </c>
      <c r="AC49" s="95">
        <f t="shared" si="5"/>
        <v>0</v>
      </c>
      <c r="AD49" s="95">
        <f t="shared" si="5"/>
        <v>0</v>
      </c>
      <c r="AE49" s="95">
        <f t="shared" si="5"/>
        <v>0</v>
      </c>
      <c r="AF49" s="95">
        <f t="shared" si="5"/>
        <v>0</v>
      </c>
      <c r="AG49" s="95">
        <f t="shared" si="5"/>
        <v>0</v>
      </c>
      <c r="AH49" s="95">
        <f t="shared" si="5"/>
        <v>0</v>
      </c>
      <c r="AI49" s="95">
        <f t="shared" si="5"/>
        <v>0</v>
      </c>
      <c r="AJ49" s="95">
        <f t="shared" si="5"/>
        <v>0</v>
      </c>
      <c r="AK49" s="95">
        <f t="shared" si="5"/>
        <v>0</v>
      </c>
      <c r="AL49" s="95">
        <f t="shared" si="5"/>
        <v>0</v>
      </c>
      <c r="AM49" s="95">
        <f t="shared" si="5"/>
        <v>0</v>
      </c>
    </row>
    <row r="50" spans="1:39" hidden="1" outlineLevel="1">
      <c r="A50" s="91"/>
      <c r="B50" s="91"/>
      <c r="C50" s="91" t="s">
        <v>325</v>
      </c>
      <c r="D50" s="91"/>
      <c r="E50" s="91"/>
      <c r="F50" s="91"/>
      <c r="G50" s="7" t="s">
        <v>324</v>
      </c>
      <c r="H50" s="91"/>
      <c r="I50" s="95">
        <f>I25*I16</f>
        <v>0</v>
      </c>
      <c r="J50" s="95">
        <f t="shared" ref="J50:AM50" si="6">J25*J16</f>
        <v>0</v>
      </c>
      <c r="K50" s="95">
        <f t="shared" si="6"/>
        <v>0</v>
      </c>
      <c r="L50" s="95">
        <f t="shared" si="6"/>
        <v>0</v>
      </c>
      <c r="M50" s="95">
        <f t="shared" si="6"/>
        <v>0</v>
      </c>
      <c r="N50" s="95">
        <f t="shared" si="6"/>
        <v>0</v>
      </c>
      <c r="O50" s="95">
        <f t="shared" si="6"/>
        <v>0</v>
      </c>
      <c r="P50" s="95">
        <f t="shared" si="6"/>
        <v>0</v>
      </c>
      <c r="Q50" s="95">
        <f t="shared" si="6"/>
        <v>0</v>
      </c>
      <c r="R50" s="95">
        <f t="shared" si="6"/>
        <v>0</v>
      </c>
      <c r="S50" s="95">
        <f t="shared" si="6"/>
        <v>0</v>
      </c>
      <c r="T50" s="95">
        <f t="shared" si="6"/>
        <v>0</v>
      </c>
      <c r="U50" s="95">
        <f t="shared" si="6"/>
        <v>0</v>
      </c>
      <c r="V50" s="95">
        <f t="shared" si="6"/>
        <v>0</v>
      </c>
      <c r="W50" s="95">
        <f t="shared" si="6"/>
        <v>0</v>
      </c>
      <c r="X50" s="95">
        <f t="shared" si="6"/>
        <v>0</v>
      </c>
      <c r="Y50" s="95">
        <f t="shared" si="6"/>
        <v>0</v>
      </c>
      <c r="Z50" s="95">
        <f t="shared" si="6"/>
        <v>0</v>
      </c>
      <c r="AA50" s="95">
        <f t="shared" si="6"/>
        <v>0</v>
      </c>
      <c r="AB50" s="95">
        <f t="shared" si="6"/>
        <v>0</v>
      </c>
      <c r="AC50" s="95">
        <f t="shared" si="6"/>
        <v>0</v>
      </c>
      <c r="AD50" s="95">
        <f t="shared" si="6"/>
        <v>0</v>
      </c>
      <c r="AE50" s="95">
        <f t="shared" si="6"/>
        <v>0</v>
      </c>
      <c r="AF50" s="95">
        <f t="shared" si="6"/>
        <v>0</v>
      </c>
      <c r="AG50" s="95">
        <f t="shared" si="6"/>
        <v>0</v>
      </c>
      <c r="AH50" s="95">
        <f t="shared" si="6"/>
        <v>0</v>
      </c>
      <c r="AI50" s="95">
        <f t="shared" si="6"/>
        <v>0</v>
      </c>
      <c r="AJ50" s="95">
        <f t="shared" si="6"/>
        <v>0</v>
      </c>
      <c r="AK50" s="95">
        <f t="shared" si="6"/>
        <v>0</v>
      </c>
      <c r="AL50" s="95">
        <f t="shared" si="6"/>
        <v>0</v>
      </c>
      <c r="AM50" s="95">
        <f t="shared" si="6"/>
        <v>0</v>
      </c>
    </row>
    <row r="51" spans="1:39" s="40" customFormat="1" hidden="1" outlineLevel="1">
      <c r="A51" s="91"/>
      <c r="B51" s="91"/>
      <c r="C51" s="118" t="s">
        <v>326</v>
      </c>
      <c r="D51" s="118"/>
      <c r="E51" s="118"/>
      <c r="F51" s="118"/>
      <c r="G51" s="9" t="s">
        <v>324</v>
      </c>
      <c r="H51" s="118"/>
      <c r="I51" s="132">
        <f t="shared" ref="I51:AM51" si="7">SUM(I49,I50)</f>
        <v>0</v>
      </c>
      <c r="J51" s="132">
        <f t="shared" si="7"/>
        <v>0</v>
      </c>
      <c r="K51" s="132">
        <f t="shared" si="7"/>
        <v>0</v>
      </c>
      <c r="L51" s="132">
        <f t="shared" si="7"/>
        <v>0</v>
      </c>
      <c r="M51" s="132">
        <f t="shared" si="7"/>
        <v>0</v>
      </c>
      <c r="N51" s="132">
        <f t="shared" si="7"/>
        <v>0</v>
      </c>
      <c r="O51" s="132">
        <f t="shared" si="7"/>
        <v>0</v>
      </c>
      <c r="P51" s="132">
        <f t="shared" si="7"/>
        <v>0</v>
      </c>
      <c r="Q51" s="132">
        <f t="shared" si="7"/>
        <v>0</v>
      </c>
      <c r="R51" s="132">
        <f t="shared" si="7"/>
        <v>0</v>
      </c>
      <c r="S51" s="132">
        <f t="shared" si="7"/>
        <v>0</v>
      </c>
      <c r="T51" s="132">
        <f t="shared" si="7"/>
        <v>0</v>
      </c>
      <c r="U51" s="132">
        <f t="shared" si="7"/>
        <v>0</v>
      </c>
      <c r="V51" s="132">
        <f t="shared" si="7"/>
        <v>0</v>
      </c>
      <c r="W51" s="132">
        <f t="shared" si="7"/>
        <v>0</v>
      </c>
      <c r="X51" s="132">
        <f t="shared" si="7"/>
        <v>0</v>
      </c>
      <c r="Y51" s="132">
        <f t="shared" si="7"/>
        <v>0</v>
      </c>
      <c r="Z51" s="132">
        <f t="shared" si="7"/>
        <v>0</v>
      </c>
      <c r="AA51" s="132">
        <f t="shared" si="7"/>
        <v>0</v>
      </c>
      <c r="AB51" s="132">
        <f t="shared" si="7"/>
        <v>0</v>
      </c>
      <c r="AC51" s="132">
        <f t="shared" si="7"/>
        <v>0</v>
      </c>
      <c r="AD51" s="132">
        <f t="shared" si="7"/>
        <v>0</v>
      </c>
      <c r="AE51" s="132">
        <f t="shared" si="7"/>
        <v>0</v>
      </c>
      <c r="AF51" s="132">
        <f t="shared" si="7"/>
        <v>0</v>
      </c>
      <c r="AG51" s="132">
        <f t="shared" si="7"/>
        <v>0</v>
      </c>
      <c r="AH51" s="132">
        <f t="shared" si="7"/>
        <v>0</v>
      </c>
      <c r="AI51" s="132">
        <f t="shared" si="7"/>
        <v>0</v>
      </c>
      <c r="AJ51" s="132">
        <f t="shared" si="7"/>
        <v>0</v>
      </c>
      <c r="AK51" s="132">
        <f t="shared" si="7"/>
        <v>0</v>
      </c>
      <c r="AL51" s="132">
        <f t="shared" si="7"/>
        <v>0</v>
      </c>
      <c r="AM51" s="132">
        <f t="shared" si="7"/>
        <v>0</v>
      </c>
    </row>
    <row r="52" spans="1:39" hidden="1" outlineLevel="1">
      <c r="A52" s="91"/>
      <c r="B52" s="91"/>
      <c r="C52" s="91"/>
      <c r="D52" s="91"/>
      <c r="E52" s="91"/>
      <c r="F52" s="91"/>
      <c r="G52" s="7"/>
      <c r="H52" s="91"/>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row>
    <row r="53" spans="1:39" hidden="1" outlineLevel="1">
      <c r="A53" s="91"/>
      <c r="B53" s="91"/>
      <c r="C53" s="91" t="s">
        <v>327</v>
      </c>
      <c r="D53" s="91"/>
      <c r="E53" s="91"/>
      <c r="F53" s="91"/>
      <c r="G53" s="7" t="s">
        <v>324</v>
      </c>
      <c r="H53" s="91"/>
      <c r="I53" s="95">
        <f>I49*_xlfn.XLOOKUP(I3,'Variable Inputs'!$I$3:$AM$3,'Variable Inputs'!$I$45:$AM$45)</f>
        <v>0</v>
      </c>
      <c r="J53" s="95">
        <f>J49*_xlfn.XLOOKUP(J3,'Variable Inputs'!$I$3:$AM$3,'Variable Inputs'!$I$45:$AM$45)</f>
        <v>0</v>
      </c>
      <c r="K53" s="95">
        <f>K49*_xlfn.XLOOKUP(K3,'Variable Inputs'!$I$3:$AM$3,'Variable Inputs'!$I$45:$AM$45)</f>
        <v>0</v>
      </c>
      <c r="L53" s="95">
        <f>L49*_xlfn.XLOOKUP(L3,'Variable Inputs'!$I$3:$AM$3,'Variable Inputs'!$I$45:$AM$45)</f>
        <v>0</v>
      </c>
      <c r="M53" s="95">
        <f>M49*_xlfn.XLOOKUP(M3,'Variable Inputs'!$I$3:$AM$3,'Variable Inputs'!$I$45:$AM$45)</f>
        <v>0</v>
      </c>
      <c r="N53" s="95">
        <f>N49*_xlfn.XLOOKUP(N3,'Variable Inputs'!$I$3:$AM$3,'Variable Inputs'!$I$45:$AM$45)</f>
        <v>0</v>
      </c>
      <c r="O53" s="95">
        <f>O49*_xlfn.XLOOKUP(O3,'Variable Inputs'!$I$3:$AM$3,'Variable Inputs'!$I$45:$AM$45)</f>
        <v>0</v>
      </c>
      <c r="P53" s="95">
        <f>P49*_xlfn.XLOOKUP(P3,'Variable Inputs'!$I$3:$AM$3,'Variable Inputs'!$I$45:$AM$45)</f>
        <v>0</v>
      </c>
      <c r="Q53" s="95">
        <f>Q49*_xlfn.XLOOKUP(Q3,'Variable Inputs'!$I$3:$AM$3,'Variable Inputs'!$I$45:$AM$45)</f>
        <v>0</v>
      </c>
      <c r="R53" s="95">
        <f>R49*_xlfn.XLOOKUP(R3,'Variable Inputs'!$I$3:$AM$3,'Variable Inputs'!$I$45:$AM$45)</f>
        <v>0</v>
      </c>
      <c r="S53" s="95">
        <f>S49*_xlfn.XLOOKUP(S3,'Variable Inputs'!$I$3:$AM$3,'Variable Inputs'!$I$45:$AM$45)</f>
        <v>0</v>
      </c>
      <c r="T53" s="95">
        <f>T49*_xlfn.XLOOKUP(T3,'Variable Inputs'!$I$3:$AM$3,'Variable Inputs'!$I$45:$AM$45)</f>
        <v>0</v>
      </c>
      <c r="U53" s="95">
        <f>U49*_xlfn.XLOOKUP(U3,'Variable Inputs'!$I$3:$AM$3,'Variable Inputs'!$I$45:$AM$45)</f>
        <v>0</v>
      </c>
      <c r="V53" s="95">
        <f>V49*_xlfn.XLOOKUP(V3,'Variable Inputs'!$I$3:$AM$3,'Variable Inputs'!$I$45:$AM$45)</f>
        <v>0</v>
      </c>
      <c r="W53" s="95">
        <f>W49*_xlfn.XLOOKUP(W3,'Variable Inputs'!$I$3:$AM$3,'Variable Inputs'!$I$45:$AM$45)</f>
        <v>0</v>
      </c>
      <c r="X53" s="95">
        <f>X49*_xlfn.XLOOKUP(X3,'Variable Inputs'!$I$3:$AM$3,'Variable Inputs'!$I$45:$AM$45)</f>
        <v>0</v>
      </c>
      <c r="Y53" s="95">
        <f>Y49*_xlfn.XLOOKUP(Y3,'Variable Inputs'!$I$3:$AM$3,'Variable Inputs'!$I$45:$AM$45)</f>
        <v>0</v>
      </c>
      <c r="Z53" s="95">
        <f>Z49*_xlfn.XLOOKUP(Z3,'Variable Inputs'!$I$3:$AM$3,'Variable Inputs'!$I$45:$AM$45)</f>
        <v>0</v>
      </c>
      <c r="AA53" s="95">
        <f>AA49*_xlfn.XLOOKUP(AA3,'Variable Inputs'!$I$3:$AM$3,'Variable Inputs'!$I$45:$AM$45)</f>
        <v>0</v>
      </c>
      <c r="AB53" s="95">
        <f>AB49*_xlfn.XLOOKUP(AB3,'Variable Inputs'!$I$3:$AM$3,'Variable Inputs'!$I$45:$AM$45)</f>
        <v>0</v>
      </c>
      <c r="AC53" s="95">
        <f>AC49*_xlfn.XLOOKUP(AC3,'Variable Inputs'!$I$3:$AM$3,'Variable Inputs'!$I$45:$AM$45)</f>
        <v>0</v>
      </c>
      <c r="AD53" s="95">
        <f>AD49*_xlfn.XLOOKUP(AD3,'Variable Inputs'!$I$3:$AM$3,'Variable Inputs'!$I$45:$AM$45)</f>
        <v>0</v>
      </c>
      <c r="AE53" s="95">
        <f>AE49*_xlfn.XLOOKUP(AE3,'Variable Inputs'!$I$3:$AM$3,'Variable Inputs'!$I$45:$AM$45)</f>
        <v>0</v>
      </c>
      <c r="AF53" s="95">
        <f>AF49*_xlfn.XLOOKUP(AF3,'Variable Inputs'!$I$3:$AM$3,'Variable Inputs'!$I$45:$AM$45)</f>
        <v>0</v>
      </c>
      <c r="AG53" s="95">
        <f>AG49*_xlfn.XLOOKUP(AG3,'Variable Inputs'!$I$3:$AM$3,'Variable Inputs'!$I$45:$AM$45)</f>
        <v>0</v>
      </c>
      <c r="AH53" s="95">
        <f>AH49*_xlfn.XLOOKUP(AH3,'Variable Inputs'!$I$3:$AM$3,'Variable Inputs'!$I$45:$AM$45)</f>
        <v>0</v>
      </c>
      <c r="AI53" s="95">
        <f>AI49*_xlfn.XLOOKUP(AI3,'Variable Inputs'!$I$3:$AM$3,'Variable Inputs'!$I$45:$AM$45)</f>
        <v>0</v>
      </c>
      <c r="AJ53" s="95">
        <f>AJ49*_xlfn.XLOOKUP(AJ3,'Variable Inputs'!$I$3:$AM$3,'Variable Inputs'!$I$45:$AM$45)</f>
        <v>0</v>
      </c>
      <c r="AK53" s="95">
        <f>AK49*_xlfn.XLOOKUP(AK3,'Variable Inputs'!$I$3:$AM$3,'Variable Inputs'!$I$45:$AM$45)</f>
        <v>0</v>
      </c>
      <c r="AL53" s="95">
        <f>AL49*_xlfn.XLOOKUP(AL3,'Variable Inputs'!$I$3:$AM$3,'Variable Inputs'!$I$45:$AM$45)</f>
        <v>0</v>
      </c>
      <c r="AM53" s="95">
        <f>AM49*_xlfn.XLOOKUP(AM3,'Variable Inputs'!$I$3:$AM$3,'Variable Inputs'!$I$45:$AM$45)</f>
        <v>0</v>
      </c>
    </row>
    <row r="54" spans="1:39" hidden="1" outlineLevel="1">
      <c r="A54" s="91"/>
      <c r="B54" s="91"/>
      <c r="C54" s="91" t="s">
        <v>328</v>
      </c>
      <c r="D54" s="91"/>
      <c r="E54" s="91"/>
      <c r="F54" s="91"/>
      <c r="G54" s="7" t="s">
        <v>324</v>
      </c>
      <c r="H54" s="91"/>
      <c r="I54" s="98">
        <f>I50*_xlfn.XLOOKUP(I3,'Variable Inputs'!$I$3:$AM$3,'Variable Inputs'!$I$46:$AM$46)</f>
        <v>0</v>
      </c>
      <c r="J54" s="98">
        <f>J50*_xlfn.XLOOKUP(J3,'Variable Inputs'!$I$3:$AM$3,'Variable Inputs'!$I$46:$AM$46)</f>
        <v>0</v>
      </c>
      <c r="K54" s="98">
        <f>K50*_xlfn.XLOOKUP(K3,'Variable Inputs'!$I$3:$AM$3,'Variable Inputs'!$I$46:$AM$46)</f>
        <v>0</v>
      </c>
      <c r="L54" s="98">
        <f>L50*_xlfn.XLOOKUP(L3,'Variable Inputs'!$I$3:$AM$3,'Variable Inputs'!$I$46:$AM$46)</f>
        <v>0</v>
      </c>
      <c r="M54" s="98">
        <f>M50*_xlfn.XLOOKUP(M3,'Variable Inputs'!$I$3:$AM$3,'Variable Inputs'!$I$46:$AM$46)</f>
        <v>0</v>
      </c>
      <c r="N54" s="98">
        <f>N50*_xlfn.XLOOKUP(N3,'Variable Inputs'!$I$3:$AM$3,'Variable Inputs'!$I$46:$AM$46)</f>
        <v>0</v>
      </c>
      <c r="O54" s="98">
        <f>O50*_xlfn.XLOOKUP(O3,'Variable Inputs'!$I$3:$AM$3,'Variable Inputs'!$I$46:$AM$46)</f>
        <v>0</v>
      </c>
      <c r="P54" s="98">
        <f>P50*_xlfn.XLOOKUP(P3,'Variable Inputs'!$I$3:$AM$3,'Variable Inputs'!$I$46:$AM$46)</f>
        <v>0</v>
      </c>
      <c r="Q54" s="98">
        <f>Q50*_xlfn.XLOOKUP(Q3,'Variable Inputs'!$I$3:$AM$3,'Variable Inputs'!$I$46:$AM$46)</f>
        <v>0</v>
      </c>
      <c r="R54" s="98">
        <f>R50*_xlfn.XLOOKUP(R3,'Variable Inputs'!$I$3:$AM$3,'Variable Inputs'!$I$46:$AM$46)</f>
        <v>0</v>
      </c>
      <c r="S54" s="98">
        <f>S50*_xlfn.XLOOKUP(S3,'Variable Inputs'!$I$3:$AM$3,'Variable Inputs'!$I$46:$AM$46)</f>
        <v>0</v>
      </c>
      <c r="T54" s="98">
        <f>T50*_xlfn.XLOOKUP(T3,'Variable Inputs'!$I$3:$AM$3,'Variable Inputs'!$I$46:$AM$46)</f>
        <v>0</v>
      </c>
      <c r="U54" s="98">
        <f>U50*_xlfn.XLOOKUP(U3,'Variable Inputs'!$I$3:$AM$3,'Variable Inputs'!$I$46:$AM$46)</f>
        <v>0</v>
      </c>
      <c r="V54" s="98">
        <f>V50*_xlfn.XLOOKUP(V3,'Variable Inputs'!$I$3:$AM$3,'Variable Inputs'!$I$46:$AM$46)</f>
        <v>0</v>
      </c>
      <c r="W54" s="98">
        <f>W50*_xlfn.XLOOKUP(W3,'Variable Inputs'!$I$3:$AM$3,'Variable Inputs'!$I$46:$AM$46)</f>
        <v>0</v>
      </c>
      <c r="X54" s="98">
        <f>X50*_xlfn.XLOOKUP(X3,'Variable Inputs'!$I$3:$AM$3,'Variable Inputs'!$I$46:$AM$46)</f>
        <v>0</v>
      </c>
      <c r="Y54" s="98">
        <f>Y50*_xlfn.XLOOKUP(Y3,'Variable Inputs'!$I$3:$AM$3,'Variable Inputs'!$I$46:$AM$46)</f>
        <v>0</v>
      </c>
      <c r="Z54" s="98">
        <f>Z50*_xlfn.XLOOKUP(Z3,'Variable Inputs'!$I$3:$AM$3,'Variable Inputs'!$I$46:$AM$46)</f>
        <v>0</v>
      </c>
      <c r="AA54" s="98">
        <f>AA50*_xlfn.XLOOKUP(AA3,'Variable Inputs'!$I$3:$AM$3,'Variable Inputs'!$I$46:$AM$46)</f>
        <v>0</v>
      </c>
      <c r="AB54" s="98">
        <f>AB50*_xlfn.XLOOKUP(AB3,'Variable Inputs'!$I$3:$AM$3,'Variable Inputs'!$I$46:$AM$46)</f>
        <v>0</v>
      </c>
      <c r="AC54" s="98">
        <f>AC50*_xlfn.XLOOKUP(AC3,'Variable Inputs'!$I$3:$AM$3,'Variable Inputs'!$I$46:$AM$46)</f>
        <v>0</v>
      </c>
      <c r="AD54" s="98">
        <f>AD50*_xlfn.XLOOKUP(AD3,'Variable Inputs'!$I$3:$AM$3,'Variable Inputs'!$I$46:$AM$46)</f>
        <v>0</v>
      </c>
      <c r="AE54" s="98">
        <f>AE50*_xlfn.XLOOKUP(AE3,'Variable Inputs'!$I$3:$AM$3,'Variable Inputs'!$I$46:$AM$46)</f>
        <v>0</v>
      </c>
      <c r="AF54" s="98">
        <f>AF50*_xlfn.XLOOKUP(AF3,'Variable Inputs'!$I$3:$AM$3,'Variable Inputs'!$I$46:$AM$46)</f>
        <v>0</v>
      </c>
      <c r="AG54" s="98">
        <f>AG50*_xlfn.XLOOKUP(AG3,'Variable Inputs'!$I$3:$AM$3,'Variable Inputs'!$I$46:$AM$46)</f>
        <v>0</v>
      </c>
      <c r="AH54" s="98">
        <f>AH50*_xlfn.XLOOKUP(AH3,'Variable Inputs'!$I$3:$AM$3,'Variable Inputs'!$I$46:$AM$46)</f>
        <v>0</v>
      </c>
      <c r="AI54" s="98">
        <f>AI50*_xlfn.XLOOKUP(AI3,'Variable Inputs'!$I$3:$AM$3,'Variable Inputs'!$I$46:$AM$46)</f>
        <v>0</v>
      </c>
      <c r="AJ54" s="98">
        <f>AJ50*_xlfn.XLOOKUP(AJ3,'Variable Inputs'!$I$3:$AM$3,'Variable Inputs'!$I$46:$AM$46)</f>
        <v>0</v>
      </c>
      <c r="AK54" s="98">
        <f>AK50*_xlfn.XLOOKUP(AK3,'Variable Inputs'!$I$3:$AM$3,'Variable Inputs'!$I$46:$AM$46)</f>
        <v>0</v>
      </c>
      <c r="AL54" s="98">
        <f>AL50*_xlfn.XLOOKUP(AL3,'Variable Inputs'!$I$3:$AM$3,'Variable Inputs'!$I$46:$AM$46)</f>
        <v>0</v>
      </c>
      <c r="AM54" s="98">
        <f>AM50*_xlfn.XLOOKUP(AM3,'Variable Inputs'!$I$3:$AM$3,'Variable Inputs'!$I$46:$AM$46)</f>
        <v>0</v>
      </c>
    </row>
    <row r="55" spans="1:39" hidden="1" outlineLevel="1">
      <c r="A55" s="91"/>
      <c r="B55" s="91"/>
      <c r="C55" s="48" t="s">
        <v>329</v>
      </c>
      <c r="D55" s="48"/>
      <c r="E55" s="48"/>
      <c r="F55" s="48"/>
      <c r="G55" s="51" t="s">
        <v>324</v>
      </c>
      <c r="H55" s="48"/>
      <c r="I55" s="50">
        <f t="shared" ref="I55:AM55" si="8">SUM(I53,I54)</f>
        <v>0</v>
      </c>
      <c r="J55" s="50">
        <f t="shared" si="8"/>
        <v>0</v>
      </c>
      <c r="K55" s="50">
        <f t="shared" si="8"/>
        <v>0</v>
      </c>
      <c r="L55" s="50">
        <f t="shared" si="8"/>
        <v>0</v>
      </c>
      <c r="M55" s="50">
        <f t="shared" si="8"/>
        <v>0</v>
      </c>
      <c r="N55" s="50">
        <f t="shared" si="8"/>
        <v>0</v>
      </c>
      <c r="O55" s="50">
        <f t="shared" si="8"/>
        <v>0</v>
      </c>
      <c r="P55" s="50">
        <f t="shared" si="8"/>
        <v>0</v>
      </c>
      <c r="Q55" s="50">
        <f t="shared" si="8"/>
        <v>0</v>
      </c>
      <c r="R55" s="50">
        <f t="shared" si="8"/>
        <v>0</v>
      </c>
      <c r="S55" s="50">
        <f t="shared" si="8"/>
        <v>0</v>
      </c>
      <c r="T55" s="50">
        <f t="shared" si="8"/>
        <v>0</v>
      </c>
      <c r="U55" s="50">
        <f t="shared" si="8"/>
        <v>0</v>
      </c>
      <c r="V55" s="50">
        <f t="shared" si="8"/>
        <v>0</v>
      </c>
      <c r="W55" s="50">
        <f t="shared" si="8"/>
        <v>0</v>
      </c>
      <c r="X55" s="50">
        <f t="shared" si="8"/>
        <v>0</v>
      </c>
      <c r="Y55" s="50">
        <f t="shared" si="8"/>
        <v>0</v>
      </c>
      <c r="Z55" s="50">
        <f t="shared" si="8"/>
        <v>0</v>
      </c>
      <c r="AA55" s="50">
        <f t="shared" si="8"/>
        <v>0</v>
      </c>
      <c r="AB55" s="50">
        <f t="shared" si="8"/>
        <v>0</v>
      </c>
      <c r="AC55" s="50">
        <f t="shared" si="8"/>
        <v>0</v>
      </c>
      <c r="AD55" s="50">
        <f t="shared" si="8"/>
        <v>0</v>
      </c>
      <c r="AE55" s="50">
        <f t="shared" si="8"/>
        <v>0</v>
      </c>
      <c r="AF55" s="50">
        <f t="shared" si="8"/>
        <v>0</v>
      </c>
      <c r="AG55" s="50">
        <f t="shared" si="8"/>
        <v>0</v>
      </c>
      <c r="AH55" s="50">
        <f t="shared" si="8"/>
        <v>0</v>
      </c>
      <c r="AI55" s="50">
        <f t="shared" si="8"/>
        <v>0</v>
      </c>
      <c r="AJ55" s="50">
        <f t="shared" si="8"/>
        <v>0</v>
      </c>
      <c r="AK55" s="50">
        <f t="shared" si="8"/>
        <v>0</v>
      </c>
      <c r="AL55" s="50">
        <f t="shared" si="8"/>
        <v>0</v>
      </c>
      <c r="AM55" s="50">
        <f t="shared" si="8"/>
        <v>0</v>
      </c>
    </row>
    <row r="56" spans="1:39" hidden="1" outlineLevel="1">
      <c r="A56" s="91"/>
      <c r="B56" s="91"/>
      <c r="C56" s="91"/>
      <c r="D56" s="91"/>
      <c r="E56" s="91"/>
      <c r="F56" s="91"/>
      <c r="G56" s="7"/>
      <c r="H56" s="91"/>
      <c r="I56" s="91"/>
      <c r="J56" s="91"/>
      <c r="K56" s="91"/>
      <c r="L56" s="91"/>
      <c r="M56" s="91"/>
      <c r="N56" s="91"/>
      <c r="O56" s="91"/>
      <c r="P56" s="91"/>
      <c r="Q56" s="91"/>
      <c r="R56" s="91"/>
      <c r="S56" s="91"/>
      <c r="T56" s="91"/>
      <c r="U56" s="91"/>
      <c r="V56" s="91"/>
      <c r="W56" s="91"/>
      <c r="X56" s="91"/>
      <c r="Y56" s="91"/>
      <c r="Z56" s="91"/>
      <c r="AA56" s="91"/>
      <c r="AB56" s="91"/>
      <c r="AC56" s="91"/>
      <c r="AD56" s="91"/>
      <c r="AE56" s="91"/>
      <c r="AF56" s="91"/>
      <c r="AG56" s="91"/>
      <c r="AH56" s="91"/>
      <c r="AI56" s="91"/>
      <c r="AJ56" s="91"/>
      <c r="AK56" s="91"/>
      <c r="AL56" s="91"/>
      <c r="AM56" s="91"/>
    </row>
    <row r="57" spans="1:39" hidden="1" outlineLevel="1">
      <c r="A57" s="91"/>
      <c r="B57" s="91"/>
      <c r="C57" s="2" t="s">
        <v>330</v>
      </c>
      <c r="D57" s="91"/>
      <c r="E57" s="91"/>
      <c r="F57" s="91"/>
      <c r="G57" s="7"/>
      <c r="H57" s="91"/>
      <c r="I57" s="91"/>
      <c r="J57" s="91"/>
      <c r="K57" s="91"/>
      <c r="L57" s="91"/>
      <c r="M57" s="91"/>
      <c r="N57" s="91"/>
      <c r="O57" s="91"/>
      <c r="P57" s="91"/>
      <c r="Q57" s="91"/>
      <c r="R57" s="91"/>
      <c r="S57" s="91"/>
      <c r="T57" s="91"/>
      <c r="U57" s="91"/>
      <c r="V57" s="91"/>
      <c r="W57" s="91"/>
      <c r="X57" s="91"/>
      <c r="Y57" s="91"/>
      <c r="Z57" s="91"/>
      <c r="AA57" s="91"/>
      <c r="AB57" s="91"/>
      <c r="AC57" s="91"/>
      <c r="AD57" s="91"/>
      <c r="AE57" s="91"/>
      <c r="AF57" s="91"/>
      <c r="AG57" s="91"/>
      <c r="AH57" s="91"/>
      <c r="AI57" s="91"/>
      <c r="AJ57" s="91"/>
      <c r="AK57" s="91"/>
      <c r="AL57" s="91"/>
      <c r="AM57" s="91"/>
    </row>
    <row r="58" spans="1:39" hidden="1" outlineLevel="1">
      <c r="A58" s="91"/>
      <c r="B58" s="91"/>
      <c r="C58" s="91" t="s">
        <v>331</v>
      </c>
      <c r="D58" s="91"/>
      <c r="E58" s="91"/>
      <c r="F58" s="91"/>
      <c r="G58" s="7" t="s">
        <v>324</v>
      </c>
      <c r="H58" s="91"/>
      <c r="I58" s="114" t="e">
        <f>-I36*_xlfn.XLOOKUP(I3,'Variable Inputs'!$I$3:$AM$3,'Variable Inputs'!$I$32:$AM$32)</f>
        <v>#DIV/0!</v>
      </c>
      <c r="J58" s="114" t="e">
        <f>-J36*_xlfn.XLOOKUP(J3,'Variable Inputs'!$I$3:$AM$3,'Variable Inputs'!$I$32:$AM$32)</f>
        <v>#DIV/0!</v>
      </c>
      <c r="K58" s="114" t="e">
        <f>-K36*_xlfn.XLOOKUP(K3,'Variable Inputs'!$I$3:$AM$3,'Variable Inputs'!$I$32:$AM$32)</f>
        <v>#DIV/0!</v>
      </c>
      <c r="L58" s="114" t="e">
        <f>-L36*_xlfn.XLOOKUP(L3,'Variable Inputs'!$I$3:$AM$3,'Variable Inputs'!$I$32:$AM$32)</f>
        <v>#DIV/0!</v>
      </c>
      <c r="M58" s="114" t="e">
        <f>-M36*_xlfn.XLOOKUP(M3,'Variable Inputs'!$I$3:$AM$3,'Variable Inputs'!$I$32:$AM$32)</f>
        <v>#DIV/0!</v>
      </c>
      <c r="N58" s="114" t="e">
        <f>-N36*_xlfn.XLOOKUP(N3,'Variable Inputs'!$I$3:$AM$3,'Variable Inputs'!$I$32:$AM$32)</f>
        <v>#DIV/0!</v>
      </c>
      <c r="O58" s="114" t="e">
        <f>-O36*_xlfn.XLOOKUP(O3,'Variable Inputs'!$I$3:$AM$3,'Variable Inputs'!$I$32:$AM$32)</f>
        <v>#DIV/0!</v>
      </c>
      <c r="P58" s="114" t="e">
        <f>-P36*_xlfn.XLOOKUP(P3,'Variable Inputs'!$I$3:$AM$3,'Variable Inputs'!$I$32:$AM$32)</f>
        <v>#DIV/0!</v>
      </c>
      <c r="Q58" s="114" t="e">
        <f>-Q36*_xlfn.XLOOKUP(Q3,'Variable Inputs'!$I$3:$AM$3,'Variable Inputs'!$I$32:$AM$32)</f>
        <v>#DIV/0!</v>
      </c>
      <c r="R58" s="114" t="e">
        <f>-R36*_xlfn.XLOOKUP(R3,'Variable Inputs'!$I$3:$AM$3,'Variable Inputs'!$I$32:$AM$32)</f>
        <v>#DIV/0!</v>
      </c>
      <c r="S58" s="114" t="e">
        <f>-S36*_xlfn.XLOOKUP(S3,'Variable Inputs'!$I$3:$AM$3,'Variable Inputs'!$I$32:$AM$32)</f>
        <v>#DIV/0!</v>
      </c>
      <c r="T58" s="114" t="e">
        <f>-T36*_xlfn.XLOOKUP(T3,'Variable Inputs'!$I$3:$AM$3,'Variable Inputs'!$I$32:$AM$32)</f>
        <v>#DIV/0!</v>
      </c>
      <c r="U58" s="114" t="e">
        <f>-U36*_xlfn.XLOOKUP(U3,'Variable Inputs'!$I$3:$AM$3,'Variable Inputs'!$I$32:$AM$32)</f>
        <v>#DIV/0!</v>
      </c>
      <c r="V58" s="114" t="e">
        <f>-V36*_xlfn.XLOOKUP(V3,'Variable Inputs'!$I$3:$AM$3,'Variable Inputs'!$I$32:$AM$32)</f>
        <v>#DIV/0!</v>
      </c>
      <c r="W58" s="114" t="e">
        <f>-W36*_xlfn.XLOOKUP(W3,'Variable Inputs'!$I$3:$AM$3,'Variable Inputs'!$I$32:$AM$32)</f>
        <v>#DIV/0!</v>
      </c>
      <c r="X58" s="114" t="e">
        <f>-X36*_xlfn.XLOOKUP(X3,'Variable Inputs'!$I$3:$AM$3,'Variable Inputs'!$I$32:$AM$32)</f>
        <v>#DIV/0!</v>
      </c>
      <c r="Y58" s="114" t="e">
        <f>-Y36*_xlfn.XLOOKUP(Y3,'Variable Inputs'!$I$3:$AM$3,'Variable Inputs'!$I$32:$AM$32)</f>
        <v>#DIV/0!</v>
      </c>
      <c r="Z58" s="114" t="e">
        <f>-Z36*_xlfn.XLOOKUP(Z3,'Variable Inputs'!$I$3:$AM$3,'Variable Inputs'!$I$32:$AM$32)</f>
        <v>#DIV/0!</v>
      </c>
      <c r="AA58" s="114" t="e">
        <f>-AA36*_xlfn.XLOOKUP(AA3,'Variable Inputs'!$I$3:$AM$3,'Variable Inputs'!$I$32:$AM$32)</f>
        <v>#DIV/0!</v>
      </c>
      <c r="AB58" s="114" t="e">
        <f>-AB36*_xlfn.XLOOKUP(AB3,'Variable Inputs'!$I$3:$AM$3,'Variable Inputs'!$I$32:$AM$32)</f>
        <v>#DIV/0!</v>
      </c>
      <c r="AC58" s="114" t="e">
        <f>-AC36*_xlfn.XLOOKUP(AC3,'Variable Inputs'!$I$3:$AM$3,'Variable Inputs'!$I$32:$AM$32)</f>
        <v>#DIV/0!</v>
      </c>
      <c r="AD58" s="114" t="e">
        <f>-AD36*_xlfn.XLOOKUP(AD3,'Variable Inputs'!$I$3:$AM$3,'Variable Inputs'!$I$32:$AM$32)</f>
        <v>#DIV/0!</v>
      </c>
      <c r="AE58" s="114" t="e">
        <f>-AE36*_xlfn.XLOOKUP(AE3,'Variable Inputs'!$I$3:$AM$3,'Variable Inputs'!$I$32:$AM$32)</f>
        <v>#DIV/0!</v>
      </c>
      <c r="AF58" s="114" t="e">
        <f>-AF36*_xlfn.XLOOKUP(AF3,'Variable Inputs'!$I$3:$AM$3,'Variable Inputs'!$I$32:$AM$32)</f>
        <v>#DIV/0!</v>
      </c>
      <c r="AG58" s="114" t="e">
        <f>-AG36*_xlfn.XLOOKUP(AG3,'Variable Inputs'!$I$3:$AM$3,'Variable Inputs'!$I$32:$AM$32)</f>
        <v>#DIV/0!</v>
      </c>
      <c r="AH58" s="114" t="e">
        <f>-AH36*_xlfn.XLOOKUP(AH3,'Variable Inputs'!$I$3:$AM$3,'Variable Inputs'!$I$32:$AM$32)</f>
        <v>#DIV/0!</v>
      </c>
      <c r="AI58" s="114" t="e">
        <f>-AI36*_xlfn.XLOOKUP(AI3,'Variable Inputs'!$I$3:$AM$3,'Variable Inputs'!$I$32:$AM$32)</f>
        <v>#DIV/0!</v>
      </c>
      <c r="AJ58" s="114" t="e">
        <f>-AJ36*_xlfn.XLOOKUP(AJ3,'Variable Inputs'!$I$3:$AM$3,'Variable Inputs'!$I$32:$AM$32)</f>
        <v>#DIV/0!</v>
      </c>
      <c r="AK58" s="114" t="e">
        <f>-AK36*_xlfn.XLOOKUP(AK3,'Variable Inputs'!$I$3:$AM$3,'Variable Inputs'!$I$32:$AM$32)</f>
        <v>#DIV/0!</v>
      </c>
      <c r="AL58" s="114" t="e">
        <f>-AL36*_xlfn.XLOOKUP(AL3,'Variable Inputs'!$I$3:$AM$3,'Variable Inputs'!$I$32:$AM$32)</f>
        <v>#DIV/0!</v>
      </c>
      <c r="AM58" s="114" t="e">
        <f>-AM36*_xlfn.XLOOKUP(AM3,'Variable Inputs'!$I$3:$AM$3,'Variable Inputs'!$I$32:$AM$32)</f>
        <v>#DIV/0!</v>
      </c>
    </row>
    <row r="59" spans="1:39" hidden="1" outlineLevel="1">
      <c r="A59" s="91"/>
      <c r="B59" s="91"/>
      <c r="C59" s="91"/>
      <c r="D59" s="91"/>
      <c r="E59" s="91"/>
      <c r="F59" s="91"/>
      <c r="G59" s="7"/>
      <c r="H59" s="91"/>
      <c r="I59" s="114"/>
      <c r="J59" s="114"/>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4"/>
      <c r="AM59" s="114"/>
    </row>
    <row r="60" spans="1:39" hidden="1" outlineLevel="1">
      <c r="A60" s="91"/>
      <c r="B60" s="91"/>
      <c r="C60" s="45" t="s">
        <v>332</v>
      </c>
      <c r="D60" s="45"/>
      <c r="E60" s="45"/>
      <c r="F60" s="45"/>
      <c r="G60" s="46" t="s">
        <v>324</v>
      </c>
      <c r="H60" s="45"/>
      <c r="I60" s="47" t="e">
        <f>SUM(I55,I58)</f>
        <v>#DIV/0!</v>
      </c>
      <c r="J60" s="47" t="e">
        <f t="shared" ref="J60:AM60" si="9">SUM(J55,J58)</f>
        <v>#DIV/0!</v>
      </c>
      <c r="K60" s="47" t="e">
        <f t="shared" si="9"/>
        <v>#DIV/0!</v>
      </c>
      <c r="L60" s="47" t="e">
        <f t="shared" si="9"/>
        <v>#DIV/0!</v>
      </c>
      <c r="M60" s="47" t="e">
        <f t="shared" si="9"/>
        <v>#DIV/0!</v>
      </c>
      <c r="N60" s="47" t="e">
        <f t="shared" si="9"/>
        <v>#DIV/0!</v>
      </c>
      <c r="O60" s="47" t="e">
        <f t="shared" si="9"/>
        <v>#DIV/0!</v>
      </c>
      <c r="P60" s="47" t="e">
        <f t="shared" si="9"/>
        <v>#DIV/0!</v>
      </c>
      <c r="Q60" s="47" t="e">
        <f t="shared" si="9"/>
        <v>#DIV/0!</v>
      </c>
      <c r="R60" s="47" t="e">
        <f t="shared" si="9"/>
        <v>#DIV/0!</v>
      </c>
      <c r="S60" s="47" t="e">
        <f t="shared" si="9"/>
        <v>#DIV/0!</v>
      </c>
      <c r="T60" s="47" t="e">
        <f t="shared" si="9"/>
        <v>#DIV/0!</v>
      </c>
      <c r="U60" s="47" t="e">
        <f t="shared" si="9"/>
        <v>#DIV/0!</v>
      </c>
      <c r="V60" s="47" t="e">
        <f t="shared" si="9"/>
        <v>#DIV/0!</v>
      </c>
      <c r="W60" s="47" t="e">
        <f t="shared" si="9"/>
        <v>#DIV/0!</v>
      </c>
      <c r="X60" s="47" t="e">
        <f t="shared" si="9"/>
        <v>#DIV/0!</v>
      </c>
      <c r="Y60" s="47" t="e">
        <f t="shared" si="9"/>
        <v>#DIV/0!</v>
      </c>
      <c r="Z60" s="47" t="e">
        <f t="shared" si="9"/>
        <v>#DIV/0!</v>
      </c>
      <c r="AA60" s="47" t="e">
        <f t="shared" si="9"/>
        <v>#DIV/0!</v>
      </c>
      <c r="AB60" s="47" t="e">
        <f t="shared" si="9"/>
        <v>#DIV/0!</v>
      </c>
      <c r="AC60" s="47" t="e">
        <f t="shared" si="9"/>
        <v>#DIV/0!</v>
      </c>
      <c r="AD60" s="47" t="e">
        <f t="shared" si="9"/>
        <v>#DIV/0!</v>
      </c>
      <c r="AE60" s="47" t="e">
        <f t="shared" si="9"/>
        <v>#DIV/0!</v>
      </c>
      <c r="AF60" s="47" t="e">
        <f t="shared" si="9"/>
        <v>#DIV/0!</v>
      </c>
      <c r="AG60" s="47" t="e">
        <f t="shared" si="9"/>
        <v>#DIV/0!</v>
      </c>
      <c r="AH60" s="47" t="e">
        <f t="shared" si="9"/>
        <v>#DIV/0!</v>
      </c>
      <c r="AI60" s="47" t="e">
        <f t="shared" si="9"/>
        <v>#DIV/0!</v>
      </c>
      <c r="AJ60" s="47" t="e">
        <f t="shared" si="9"/>
        <v>#DIV/0!</v>
      </c>
      <c r="AK60" s="47" t="e">
        <f t="shared" si="9"/>
        <v>#DIV/0!</v>
      </c>
      <c r="AL60" s="47" t="e">
        <f t="shared" si="9"/>
        <v>#DIV/0!</v>
      </c>
      <c r="AM60" s="47" t="e">
        <f t="shared" si="9"/>
        <v>#DIV/0!</v>
      </c>
    </row>
    <row r="61" spans="1:39" ht="2.4500000000000002" customHeight="1" thickBot="1">
      <c r="A61" s="91"/>
      <c r="B61" s="91"/>
      <c r="C61" s="2"/>
      <c r="D61" s="2"/>
      <c r="E61" s="2"/>
      <c r="F61" s="2"/>
      <c r="G61" s="56"/>
      <c r="H61" s="2"/>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row>
    <row r="62" spans="1:39" ht="15" thickBot="1">
      <c r="A62" s="91"/>
      <c r="B62" s="91"/>
      <c r="C62" s="11" t="s">
        <v>333</v>
      </c>
      <c r="D62" s="133" t="e">
        <f ca="1">NPV('Fixed Inputs'!F22,OFFSET('DisCo Calculations'!J60,0,0,1,'Fixed Inputs'!F6))+I60</f>
        <v>#DIV/0!</v>
      </c>
      <c r="E62" s="2"/>
      <c r="F62" s="2"/>
      <c r="G62" s="56"/>
      <c r="H62" s="2"/>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row>
    <row r="63" spans="1:39">
      <c r="A63" s="91"/>
      <c r="B63" s="91"/>
      <c r="C63" s="91"/>
      <c r="D63" s="91"/>
      <c r="E63" s="91"/>
      <c r="F63" s="91"/>
      <c r="G63" s="7"/>
      <c r="H63" s="91"/>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c r="AH63" s="91"/>
      <c r="AI63" s="91"/>
      <c r="AJ63" s="91"/>
      <c r="AK63" s="91"/>
      <c r="AL63" s="91"/>
      <c r="AM63" s="91"/>
    </row>
    <row r="64" spans="1:39" s="1" customFormat="1">
      <c r="A64" s="6"/>
      <c r="B64" s="6" t="s">
        <v>334</v>
      </c>
      <c r="C64" s="6"/>
      <c r="D64" s="6"/>
      <c r="E64" s="6"/>
      <c r="F64" s="6"/>
      <c r="G64" s="8"/>
      <c r="H64" s="8"/>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row>
    <row r="65" spans="3:39" outlineLevel="1">
      <c r="C65" s="2" t="s">
        <v>322</v>
      </c>
      <c r="D65" s="91"/>
      <c r="E65" s="91"/>
      <c r="F65" s="91"/>
      <c r="G65" s="7"/>
      <c r="H65" s="91"/>
      <c r="I65" s="91"/>
      <c r="J65" s="91"/>
      <c r="K65" s="91"/>
      <c r="L65" s="91"/>
      <c r="M65" s="91"/>
      <c r="N65" s="91"/>
      <c r="O65" s="91"/>
      <c r="P65" s="91"/>
      <c r="Q65" s="91"/>
      <c r="R65" s="91"/>
      <c r="S65" s="91"/>
      <c r="T65" s="91"/>
      <c r="U65" s="91"/>
      <c r="V65" s="91"/>
      <c r="W65" s="91"/>
      <c r="X65" s="91"/>
      <c r="Y65" s="91"/>
      <c r="Z65" s="91"/>
      <c r="AA65" s="91"/>
      <c r="AB65" s="91"/>
      <c r="AC65" s="91"/>
      <c r="AD65" s="91"/>
      <c r="AE65" s="91"/>
      <c r="AF65" s="91"/>
      <c r="AG65" s="91"/>
      <c r="AH65" s="91"/>
      <c r="AI65" s="91"/>
      <c r="AJ65" s="91"/>
      <c r="AK65" s="91"/>
      <c r="AL65" s="91"/>
      <c r="AM65" s="91"/>
    </row>
    <row r="66" spans="3:39" outlineLevel="1">
      <c r="C66" s="91" t="s">
        <v>323</v>
      </c>
      <c r="D66" s="91"/>
      <c r="E66" s="91"/>
      <c r="F66" s="91"/>
      <c r="G66" s="7" t="s">
        <v>324</v>
      </c>
      <c r="H66" s="91"/>
      <c r="I66" s="95">
        <f t="shared" ref="I66:AM66" si="10">I29*I19</f>
        <v>0</v>
      </c>
      <c r="J66" s="95">
        <f t="shared" si="10"/>
        <v>1102189818.1298945</v>
      </c>
      <c r="K66" s="95">
        <f t="shared" si="10"/>
        <v>1230391896.9755297</v>
      </c>
      <c r="L66" s="95">
        <f t="shared" si="10"/>
        <v>1373505901.8342619</v>
      </c>
      <c r="M66" s="95">
        <f t="shared" si="10"/>
        <v>1533266325.152879</v>
      </c>
      <c r="N66" s="95">
        <f t="shared" si="10"/>
        <v>1711609408.2364511</v>
      </c>
      <c r="O66" s="95">
        <f t="shared" si="10"/>
        <v>1910696607.8260593</v>
      </c>
      <c r="P66" s="95">
        <f t="shared" si="10"/>
        <v>2132940792.2100382</v>
      </c>
      <c r="Q66" s="95">
        <f t="shared" si="10"/>
        <v>2381035484.3565745</v>
      </c>
      <c r="R66" s="95">
        <f t="shared" si="10"/>
        <v>2657987506.4843659</v>
      </c>
      <c r="S66" s="95">
        <f t="shared" si="10"/>
        <v>2967153421.712285</v>
      </c>
      <c r="T66" s="95">
        <f t="shared" si="10"/>
        <v>3312280214.4482932</v>
      </c>
      <c r="U66" s="95">
        <f t="shared" si="10"/>
        <v>3697550702.5499115</v>
      </c>
      <c r="V66" s="95">
        <f t="shared" si="10"/>
        <v>4127634231.6359801</v>
      </c>
      <c r="W66" s="95">
        <f t="shared" si="10"/>
        <v>4607743265.9473248</v>
      </c>
      <c r="X66" s="95">
        <f t="shared" si="10"/>
        <v>5143696561.6180382</v>
      </c>
      <c r="Y66" s="95">
        <f t="shared" si="10"/>
        <v>5741989687.995717</v>
      </c>
      <c r="Z66" s="95">
        <f t="shared" si="10"/>
        <v>6409873751.7046947</v>
      </c>
      <c r="AA66" s="95">
        <f t="shared" si="10"/>
        <v>7155443277.560874</v>
      </c>
      <c r="AB66" s="95">
        <f t="shared" si="10"/>
        <v>7987734311.4245329</v>
      </c>
      <c r="AC66" s="95">
        <f t="shared" si="10"/>
        <v>8916833933.9639149</v>
      </c>
      <c r="AD66" s="95">
        <f t="shared" si="10"/>
        <v>0</v>
      </c>
      <c r="AE66" s="95">
        <f t="shared" si="10"/>
        <v>0</v>
      </c>
      <c r="AF66" s="95">
        <f t="shared" si="10"/>
        <v>0</v>
      </c>
      <c r="AG66" s="95">
        <f t="shared" si="10"/>
        <v>0</v>
      </c>
      <c r="AH66" s="95">
        <f t="shared" si="10"/>
        <v>0</v>
      </c>
      <c r="AI66" s="95">
        <f t="shared" si="10"/>
        <v>0</v>
      </c>
      <c r="AJ66" s="95">
        <f t="shared" si="10"/>
        <v>0</v>
      </c>
      <c r="AK66" s="95">
        <f t="shared" si="10"/>
        <v>0</v>
      </c>
      <c r="AL66" s="95">
        <f t="shared" si="10"/>
        <v>0</v>
      </c>
      <c r="AM66" s="95">
        <f t="shared" si="10"/>
        <v>0</v>
      </c>
    </row>
    <row r="67" spans="3:39" outlineLevel="1">
      <c r="C67" s="91" t="s">
        <v>325</v>
      </c>
      <c r="D67" s="91"/>
      <c r="E67" s="91"/>
      <c r="F67" s="91"/>
      <c r="G67" s="7" t="s">
        <v>324</v>
      </c>
      <c r="H67" s="91"/>
      <c r="I67" s="95">
        <f t="shared" ref="I67:AM67" si="11">I30*I20</f>
        <v>0</v>
      </c>
      <c r="J67" s="95">
        <f t="shared" si="11"/>
        <v>0</v>
      </c>
      <c r="K67" s="95">
        <f t="shared" si="11"/>
        <v>0</v>
      </c>
      <c r="L67" s="95">
        <f t="shared" si="11"/>
        <v>0</v>
      </c>
      <c r="M67" s="95">
        <f t="shared" si="11"/>
        <v>0</v>
      </c>
      <c r="N67" s="95">
        <f t="shared" si="11"/>
        <v>0</v>
      </c>
      <c r="O67" s="95">
        <f t="shared" si="11"/>
        <v>0</v>
      </c>
      <c r="P67" s="95">
        <f t="shared" si="11"/>
        <v>0</v>
      </c>
      <c r="Q67" s="95">
        <f t="shared" si="11"/>
        <v>0</v>
      </c>
      <c r="R67" s="95">
        <f t="shared" si="11"/>
        <v>0</v>
      </c>
      <c r="S67" s="95">
        <f t="shared" si="11"/>
        <v>0</v>
      </c>
      <c r="T67" s="95">
        <f t="shared" si="11"/>
        <v>0</v>
      </c>
      <c r="U67" s="95">
        <f t="shared" si="11"/>
        <v>0</v>
      </c>
      <c r="V67" s="95">
        <f t="shared" si="11"/>
        <v>0</v>
      </c>
      <c r="W67" s="95">
        <f t="shared" si="11"/>
        <v>0</v>
      </c>
      <c r="X67" s="95">
        <f t="shared" si="11"/>
        <v>0</v>
      </c>
      <c r="Y67" s="95">
        <f t="shared" si="11"/>
        <v>0</v>
      </c>
      <c r="Z67" s="95">
        <f t="shared" si="11"/>
        <v>0</v>
      </c>
      <c r="AA67" s="95">
        <f t="shared" si="11"/>
        <v>0</v>
      </c>
      <c r="AB67" s="95">
        <f t="shared" si="11"/>
        <v>0</v>
      </c>
      <c r="AC67" s="95">
        <f t="shared" si="11"/>
        <v>0</v>
      </c>
      <c r="AD67" s="95">
        <f t="shared" si="11"/>
        <v>0</v>
      </c>
      <c r="AE67" s="95">
        <f t="shared" si="11"/>
        <v>0</v>
      </c>
      <c r="AF67" s="95">
        <f t="shared" si="11"/>
        <v>0</v>
      </c>
      <c r="AG67" s="95">
        <f t="shared" si="11"/>
        <v>0</v>
      </c>
      <c r="AH67" s="95">
        <f t="shared" si="11"/>
        <v>0</v>
      </c>
      <c r="AI67" s="95">
        <f t="shared" si="11"/>
        <v>0</v>
      </c>
      <c r="AJ67" s="95">
        <f t="shared" si="11"/>
        <v>0</v>
      </c>
      <c r="AK67" s="95">
        <f t="shared" si="11"/>
        <v>0</v>
      </c>
      <c r="AL67" s="95">
        <f t="shared" si="11"/>
        <v>0</v>
      </c>
      <c r="AM67" s="95">
        <f t="shared" si="11"/>
        <v>0</v>
      </c>
    </row>
    <row r="68" spans="3:39" outlineLevel="1">
      <c r="C68" s="118" t="s">
        <v>326</v>
      </c>
      <c r="D68" s="118"/>
      <c r="E68" s="118"/>
      <c r="F68" s="118"/>
      <c r="G68" s="9" t="s">
        <v>324</v>
      </c>
      <c r="H68" s="118"/>
      <c r="I68" s="132">
        <f t="shared" ref="I68:AM68" si="12">SUM(I66,I67)</f>
        <v>0</v>
      </c>
      <c r="J68" s="132">
        <f t="shared" si="12"/>
        <v>1102189818.1298945</v>
      </c>
      <c r="K68" s="132">
        <f t="shared" si="12"/>
        <v>1230391896.9755297</v>
      </c>
      <c r="L68" s="132">
        <f t="shared" si="12"/>
        <v>1373505901.8342619</v>
      </c>
      <c r="M68" s="132">
        <f t="shared" si="12"/>
        <v>1533266325.152879</v>
      </c>
      <c r="N68" s="132">
        <f t="shared" si="12"/>
        <v>1711609408.2364511</v>
      </c>
      <c r="O68" s="132">
        <f t="shared" si="12"/>
        <v>1910696607.8260593</v>
      </c>
      <c r="P68" s="132">
        <f t="shared" si="12"/>
        <v>2132940792.2100382</v>
      </c>
      <c r="Q68" s="132">
        <f t="shared" si="12"/>
        <v>2381035484.3565745</v>
      </c>
      <c r="R68" s="132">
        <f t="shared" si="12"/>
        <v>2657987506.4843659</v>
      </c>
      <c r="S68" s="132">
        <f t="shared" si="12"/>
        <v>2967153421.712285</v>
      </c>
      <c r="T68" s="132">
        <f t="shared" si="12"/>
        <v>3312280214.4482932</v>
      </c>
      <c r="U68" s="132">
        <f t="shared" si="12"/>
        <v>3697550702.5499115</v>
      </c>
      <c r="V68" s="132">
        <f t="shared" si="12"/>
        <v>4127634231.6359801</v>
      </c>
      <c r="W68" s="132">
        <f t="shared" si="12"/>
        <v>4607743265.9473248</v>
      </c>
      <c r="X68" s="132">
        <f t="shared" si="12"/>
        <v>5143696561.6180382</v>
      </c>
      <c r="Y68" s="132">
        <f t="shared" si="12"/>
        <v>5741989687.995717</v>
      </c>
      <c r="Z68" s="132">
        <f t="shared" si="12"/>
        <v>6409873751.7046947</v>
      </c>
      <c r="AA68" s="132">
        <f t="shared" si="12"/>
        <v>7155443277.560874</v>
      </c>
      <c r="AB68" s="132">
        <f t="shared" si="12"/>
        <v>7987734311.4245329</v>
      </c>
      <c r="AC68" s="132">
        <f t="shared" si="12"/>
        <v>8916833933.9639149</v>
      </c>
      <c r="AD68" s="132">
        <f t="shared" si="12"/>
        <v>0</v>
      </c>
      <c r="AE68" s="132">
        <f t="shared" si="12"/>
        <v>0</v>
      </c>
      <c r="AF68" s="132">
        <f t="shared" si="12"/>
        <v>0</v>
      </c>
      <c r="AG68" s="132">
        <f t="shared" si="12"/>
        <v>0</v>
      </c>
      <c r="AH68" s="132">
        <f t="shared" si="12"/>
        <v>0</v>
      </c>
      <c r="AI68" s="132">
        <f t="shared" si="12"/>
        <v>0</v>
      </c>
      <c r="AJ68" s="132">
        <f t="shared" si="12"/>
        <v>0</v>
      </c>
      <c r="AK68" s="132">
        <f t="shared" si="12"/>
        <v>0</v>
      </c>
      <c r="AL68" s="132">
        <f t="shared" si="12"/>
        <v>0</v>
      </c>
      <c r="AM68" s="132">
        <f t="shared" si="12"/>
        <v>0</v>
      </c>
    </row>
    <row r="69" spans="3:39" outlineLevel="1">
      <c r="C69" s="91"/>
      <c r="D69" s="91"/>
      <c r="E69" s="91"/>
      <c r="F69" s="91"/>
      <c r="G69" s="7"/>
      <c r="H69" s="91"/>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3:39" outlineLevel="1">
      <c r="C70" s="91" t="s">
        <v>327</v>
      </c>
      <c r="D70" s="91"/>
      <c r="E70" s="91"/>
      <c r="F70" s="91"/>
      <c r="G70" s="7" t="s">
        <v>324</v>
      </c>
      <c r="H70" s="91"/>
      <c r="I70" s="98">
        <f>I66*_xlfn.XLOOKUP(I3,'Variable Inputs'!$I$3:$AM$3,'Variable Inputs'!$I$59:$AM$59)</f>
        <v>0</v>
      </c>
      <c r="J70" s="98">
        <f>J66*_xlfn.XLOOKUP(J3,'Variable Inputs'!$I$3:$AM$3,'Variable Inputs'!$I$59:$AM$59)</f>
        <v>1102189818.1298945</v>
      </c>
      <c r="K70" s="98">
        <f>K66*_xlfn.XLOOKUP(K3,'Variable Inputs'!$I$3:$AM$3,'Variable Inputs'!$I$59:$AM$59)</f>
        <v>1230391896.9755297</v>
      </c>
      <c r="L70" s="98">
        <f>L66*_xlfn.XLOOKUP(L3,'Variable Inputs'!$I$3:$AM$3,'Variable Inputs'!$I$59:$AM$59)</f>
        <v>1373505901.8342619</v>
      </c>
      <c r="M70" s="98">
        <f>M66*_xlfn.XLOOKUP(M3,'Variable Inputs'!$I$3:$AM$3,'Variable Inputs'!$I$59:$AM$59)</f>
        <v>1533266325.152879</v>
      </c>
      <c r="N70" s="98">
        <f>N66*_xlfn.XLOOKUP(N3,'Variable Inputs'!$I$3:$AM$3,'Variable Inputs'!$I$59:$AM$59)</f>
        <v>1711609408.2364511</v>
      </c>
      <c r="O70" s="98">
        <f>O66*_xlfn.XLOOKUP(O3,'Variable Inputs'!$I$3:$AM$3,'Variable Inputs'!$I$59:$AM$59)</f>
        <v>1910696607.8260593</v>
      </c>
      <c r="P70" s="98">
        <f>P66*_xlfn.XLOOKUP(P3,'Variable Inputs'!$I$3:$AM$3,'Variable Inputs'!$I$59:$AM$59)</f>
        <v>2132940792.2100382</v>
      </c>
      <c r="Q70" s="98">
        <f>Q66*_xlfn.XLOOKUP(Q3,'Variable Inputs'!$I$3:$AM$3,'Variable Inputs'!$I$59:$AM$59)</f>
        <v>2381035484.3565745</v>
      </c>
      <c r="R70" s="98">
        <f>R66*_xlfn.XLOOKUP(R3,'Variable Inputs'!$I$3:$AM$3,'Variable Inputs'!$I$59:$AM$59)</f>
        <v>2657987506.4843659</v>
      </c>
      <c r="S70" s="98">
        <f>S66*_xlfn.XLOOKUP(S3,'Variable Inputs'!$I$3:$AM$3,'Variable Inputs'!$I$59:$AM$59)</f>
        <v>2967153421.712285</v>
      </c>
      <c r="T70" s="98">
        <f>T66*_xlfn.XLOOKUP(T3,'Variable Inputs'!$I$3:$AM$3,'Variable Inputs'!$I$59:$AM$59)</f>
        <v>3312280214.4482932</v>
      </c>
      <c r="U70" s="98">
        <f>U66*_xlfn.XLOOKUP(U3,'Variable Inputs'!$I$3:$AM$3,'Variable Inputs'!$I$59:$AM$59)</f>
        <v>3697550702.5499115</v>
      </c>
      <c r="V70" s="98">
        <f>V66*_xlfn.XLOOKUP(V3,'Variable Inputs'!$I$3:$AM$3,'Variable Inputs'!$I$59:$AM$59)</f>
        <v>4127634231.6359801</v>
      </c>
      <c r="W70" s="98">
        <f>W66*_xlfn.XLOOKUP(W3,'Variable Inputs'!$I$3:$AM$3,'Variable Inputs'!$I$59:$AM$59)</f>
        <v>4607743265.9473248</v>
      </c>
      <c r="X70" s="98">
        <f>X66*_xlfn.XLOOKUP(X3,'Variable Inputs'!$I$3:$AM$3,'Variable Inputs'!$I$59:$AM$59)</f>
        <v>5143696561.6180382</v>
      </c>
      <c r="Y70" s="98">
        <f>Y66*_xlfn.XLOOKUP(Y3,'Variable Inputs'!$I$3:$AM$3,'Variable Inputs'!$I$59:$AM$59)</f>
        <v>5741989687.995717</v>
      </c>
      <c r="Z70" s="98">
        <f>Z66*_xlfn.XLOOKUP(Z3,'Variable Inputs'!$I$3:$AM$3,'Variable Inputs'!$I$59:$AM$59)</f>
        <v>6409873751.7046947</v>
      </c>
      <c r="AA70" s="98">
        <f>AA66*_xlfn.XLOOKUP(AA3,'Variable Inputs'!$I$3:$AM$3,'Variable Inputs'!$I$59:$AM$59)</f>
        <v>7155443277.560874</v>
      </c>
      <c r="AB70" s="98">
        <f>AB66*_xlfn.XLOOKUP(AB3,'Variable Inputs'!$I$3:$AM$3,'Variable Inputs'!$I$59:$AM$59)</f>
        <v>7987734311.4245329</v>
      </c>
      <c r="AC70" s="98">
        <f>AC66*_xlfn.XLOOKUP(AC3,'Variable Inputs'!$I$3:$AM$3,'Variable Inputs'!$I$59:$AM$59)</f>
        <v>8916833933.9639149</v>
      </c>
      <c r="AD70" s="98">
        <f>AD66*_xlfn.XLOOKUP(AD3,'Variable Inputs'!$I$3:$AM$3,'Variable Inputs'!$I$59:$AM$59)</f>
        <v>0</v>
      </c>
      <c r="AE70" s="98">
        <f>AE66*_xlfn.XLOOKUP(AE3,'Variable Inputs'!$I$3:$AM$3,'Variable Inputs'!$I$59:$AM$59)</f>
        <v>0</v>
      </c>
      <c r="AF70" s="98">
        <f>AF66*_xlfn.XLOOKUP(AF3,'Variable Inputs'!$I$3:$AM$3,'Variable Inputs'!$I$59:$AM$59)</f>
        <v>0</v>
      </c>
      <c r="AG70" s="98">
        <f>AG66*_xlfn.XLOOKUP(AG3,'Variable Inputs'!$I$3:$AM$3,'Variable Inputs'!$I$59:$AM$59)</f>
        <v>0</v>
      </c>
      <c r="AH70" s="98">
        <f>AH66*_xlfn.XLOOKUP(AH3,'Variable Inputs'!$I$3:$AM$3,'Variable Inputs'!$I$59:$AM$59)</f>
        <v>0</v>
      </c>
      <c r="AI70" s="98">
        <f>AI66*_xlfn.XLOOKUP(AI3,'Variable Inputs'!$I$3:$AM$3,'Variable Inputs'!$I$59:$AM$59)</f>
        <v>0</v>
      </c>
      <c r="AJ70" s="98">
        <f>AJ66*_xlfn.XLOOKUP(AJ3,'Variable Inputs'!$I$3:$AM$3,'Variable Inputs'!$I$59:$AM$59)</f>
        <v>0</v>
      </c>
      <c r="AK70" s="98">
        <f>AK66*_xlfn.XLOOKUP(AK3,'Variable Inputs'!$I$3:$AM$3,'Variable Inputs'!$I$59:$AM$59)</f>
        <v>0</v>
      </c>
      <c r="AL70" s="98">
        <f>AL66*_xlfn.XLOOKUP(AL3,'Variable Inputs'!$I$3:$AM$3,'Variable Inputs'!$I$59:$AM$59)</f>
        <v>0</v>
      </c>
      <c r="AM70" s="98">
        <f>AM66*_xlfn.XLOOKUP(AM3,'Variable Inputs'!$I$3:$AM$3,'Variable Inputs'!$I$59:$AM$59)</f>
        <v>0</v>
      </c>
    </row>
    <row r="71" spans="3:39" outlineLevel="1">
      <c r="C71" s="91" t="s">
        <v>328</v>
      </c>
      <c r="D71" s="91"/>
      <c r="E71" s="91"/>
      <c r="F71" s="91"/>
      <c r="G71" s="7" t="s">
        <v>324</v>
      </c>
      <c r="H71" s="91"/>
      <c r="I71" s="98">
        <f>I67*_xlfn.XLOOKUP(I3,'Variable Inputs'!$I$3:$AM$3,'Variable Inputs'!$I$60:$AM$60)</f>
        <v>0</v>
      </c>
      <c r="J71" s="98">
        <f>J67*_xlfn.XLOOKUP(J3,'Variable Inputs'!$I$3:$AM$3,'Variable Inputs'!$I$60:$AM$60)</f>
        <v>0</v>
      </c>
      <c r="K71" s="98">
        <f>K67*_xlfn.XLOOKUP(K3,'Variable Inputs'!$I$3:$AM$3,'Variable Inputs'!$I$60:$AM$60)</f>
        <v>0</v>
      </c>
      <c r="L71" s="98">
        <f>L67*_xlfn.XLOOKUP(L3,'Variable Inputs'!$I$3:$AM$3,'Variable Inputs'!$I$60:$AM$60)</f>
        <v>0</v>
      </c>
      <c r="M71" s="98">
        <f>M67*_xlfn.XLOOKUP(M3,'Variable Inputs'!$I$3:$AM$3,'Variable Inputs'!$I$60:$AM$60)</f>
        <v>0</v>
      </c>
      <c r="N71" s="98">
        <f>N67*_xlfn.XLOOKUP(N3,'Variable Inputs'!$I$3:$AM$3,'Variable Inputs'!$I$60:$AM$60)</f>
        <v>0</v>
      </c>
      <c r="O71" s="98">
        <f>O67*_xlfn.XLOOKUP(O3,'Variable Inputs'!$I$3:$AM$3,'Variable Inputs'!$I$60:$AM$60)</f>
        <v>0</v>
      </c>
      <c r="P71" s="98">
        <f>P67*_xlfn.XLOOKUP(P3,'Variable Inputs'!$I$3:$AM$3,'Variable Inputs'!$I$60:$AM$60)</f>
        <v>0</v>
      </c>
      <c r="Q71" s="98">
        <f>Q67*_xlfn.XLOOKUP(Q3,'Variable Inputs'!$I$3:$AM$3,'Variable Inputs'!$I$60:$AM$60)</f>
        <v>0</v>
      </c>
      <c r="R71" s="98">
        <f>R67*_xlfn.XLOOKUP(R3,'Variable Inputs'!$I$3:$AM$3,'Variable Inputs'!$I$60:$AM$60)</f>
        <v>0</v>
      </c>
      <c r="S71" s="98">
        <f>S67*_xlfn.XLOOKUP(S3,'Variable Inputs'!$I$3:$AM$3,'Variable Inputs'!$I$60:$AM$60)</f>
        <v>0</v>
      </c>
      <c r="T71" s="98">
        <f>T67*_xlfn.XLOOKUP(T3,'Variable Inputs'!$I$3:$AM$3,'Variable Inputs'!$I$60:$AM$60)</f>
        <v>0</v>
      </c>
      <c r="U71" s="98">
        <f>U67*_xlfn.XLOOKUP(U3,'Variable Inputs'!$I$3:$AM$3,'Variable Inputs'!$I$60:$AM$60)</f>
        <v>0</v>
      </c>
      <c r="V71" s="98">
        <f>V67*_xlfn.XLOOKUP(V3,'Variable Inputs'!$I$3:$AM$3,'Variable Inputs'!$I$60:$AM$60)</f>
        <v>0</v>
      </c>
      <c r="W71" s="98">
        <f>W67*_xlfn.XLOOKUP(W3,'Variable Inputs'!$I$3:$AM$3,'Variable Inputs'!$I$60:$AM$60)</f>
        <v>0</v>
      </c>
      <c r="X71" s="98">
        <f>X67*_xlfn.XLOOKUP(X3,'Variable Inputs'!$I$3:$AM$3,'Variable Inputs'!$I$60:$AM$60)</f>
        <v>0</v>
      </c>
      <c r="Y71" s="98">
        <f>Y67*_xlfn.XLOOKUP(Y3,'Variable Inputs'!$I$3:$AM$3,'Variable Inputs'!$I$60:$AM$60)</f>
        <v>0</v>
      </c>
      <c r="Z71" s="98">
        <f>Z67*_xlfn.XLOOKUP(Z3,'Variable Inputs'!$I$3:$AM$3,'Variable Inputs'!$I$60:$AM$60)</f>
        <v>0</v>
      </c>
      <c r="AA71" s="98">
        <f>AA67*_xlfn.XLOOKUP(AA3,'Variable Inputs'!$I$3:$AM$3,'Variable Inputs'!$I$60:$AM$60)</f>
        <v>0</v>
      </c>
      <c r="AB71" s="98">
        <f>AB67*_xlfn.XLOOKUP(AB3,'Variable Inputs'!$I$3:$AM$3,'Variable Inputs'!$I$60:$AM$60)</f>
        <v>0</v>
      </c>
      <c r="AC71" s="98">
        <f>AC67*_xlfn.XLOOKUP(AC3,'Variable Inputs'!$I$3:$AM$3,'Variable Inputs'!$I$60:$AM$60)</f>
        <v>0</v>
      </c>
      <c r="AD71" s="98">
        <f>AD67*_xlfn.XLOOKUP(AD3,'Variable Inputs'!$I$3:$AM$3,'Variable Inputs'!$I$60:$AM$60)</f>
        <v>0</v>
      </c>
      <c r="AE71" s="98">
        <f>AE67*_xlfn.XLOOKUP(AE3,'Variable Inputs'!$I$3:$AM$3,'Variable Inputs'!$I$60:$AM$60)</f>
        <v>0</v>
      </c>
      <c r="AF71" s="98">
        <f>AF67*_xlfn.XLOOKUP(AF3,'Variable Inputs'!$I$3:$AM$3,'Variable Inputs'!$I$60:$AM$60)</f>
        <v>0</v>
      </c>
      <c r="AG71" s="98">
        <f>AG67*_xlfn.XLOOKUP(AG3,'Variable Inputs'!$I$3:$AM$3,'Variable Inputs'!$I$60:$AM$60)</f>
        <v>0</v>
      </c>
      <c r="AH71" s="98">
        <f>AH67*_xlfn.XLOOKUP(AH3,'Variable Inputs'!$I$3:$AM$3,'Variable Inputs'!$I$60:$AM$60)</f>
        <v>0</v>
      </c>
      <c r="AI71" s="98">
        <f>AI67*_xlfn.XLOOKUP(AI3,'Variable Inputs'!$I$3:$AM$3,'Variable Inputs'!$I$60:$AM$60)</f>
        <v>0</v>
      </c>
      <c r="AJ71" s="98">
        <f>AJ67*_xlfn.XLOOKUP(AJ3,'Variable Inputs'!$I$3:$AM$3,'Variable Inputs'!$I$60:$AM$60)</f>
        <v>0</v>
      </c>
      <c r="AK71" s="98">
        <f>AK67*_xlfn.XLOOKUP(AK3,'Variable Inputs'!$I$3:$AM$3,'Variable Inputs'!$I$60:$AM$60)</f>
        <v>0</v>
      </c>
      <c r="AL71" s="98">
        <f>AL67*_xlfn.XLOOKUP(AL3,'Variable Inputs'!$I$3:$AM$3,'Variable Inputs'!$I$60:$AM$60)</f>
        <v>0</v>
      </c>
      <c r="AM71" s="98">
        <f>AM67*_xlfn.XLOOKUP(AM3,'Variable Inputs'!$I$3:$AM$3,'Variable Inputs'!$I$60:$AM$60)</f>
        <v>0</v>
      </c>
    </row>
    <row r="72" spans="3:39" outlineLevel="1">
      <c r="C72" s="48" t="s">
        <v>329</v>
      </c>
      <c r="D72" s="48"/>
      <c r="E72" s="48"/>
      <c r="F72" s="48"/>
      <c r="G72" s="51" t="s">
        <v>324</v>
      </c>
      <c r="H72" s="48"/>
      <c r="I72" s="50">
        <f>SUM(I70,I71)</f>
        <v>0</v>
      </c>
      <c r="J72" s="50">
        <f>SUM(J70,J71)</f>
        <v>1102189818.1298945</v>
      </c>
      <c r="K72" s="50">
        <f t="shared" ref="K72:AM72" si="13">SUM(K70,K71)</f>
        <v>1230391896.9755297</v>
      </c>
      <c r="L72" s="50">
        <f t="shared" si="13"/>
        <v>1373505901.8342619</v>
      </c>
      <c r="M72" s="50">
        <f t="shared" si="13"/>
        <v>1533266325.152879</v>
      </c>
      <c r="N72" s="50">
        <f t="shared" si="13"/>
        <v>1711609408.2364511</v>
      </c>
      <c r="O72" s="50">
        <f t="shared" si="13"/>
        <v>1910696607.8260593</v>
      </c>
      <c r="P72" s="50">
        <f t="shared" si="13"/>
        <v>2132940792.2100382</v>
      </c>
      <c r="Q72" s="50">
        <f t="shared" si="13"/>
        <v>2381035484.3565745</v>
      </c>
      <c r="R72" s="50">
        <f t="shared" si="13"/>
        <v>2657987506.4843659</v>
      </c>
      <c r="S72" s="50">
        <f t="shared" si="13"/>
        <v>2967153421.712285</v>
      </c>
      <c r="T72" s="50">
        <f t="shared" si="13"/>
        <v>3312280214.4482932</v>
      </c>
      <c r="U72" s="50">
        <f t="shared" si="13"/>
        <v>3697550702.5499115</v>
      </c>
      <c r="V72" s="50">
        <f t="shared" si="13"/>
        <v>4127634231.6359801</v>
      </c>
      <c r="W72" s="50">
        <f t="shared" si="13"/>
        <v>4607743265.9473248</v>
      </c>
      <c r="X72" s="50">
        <f t="shared" si="13"/>
        <v>5143696561.6180382</v>
      </c>
      <c r="Y72" s="50">
        <f t="shared" si="13"/>
        <v>5741989687.995717</v>
      </c>
      <c r="Z72" s="50">
        <f t="shared" si="13"/>
        <v>6409873751.7046947</v>
      </c>
      <c r="AA72" s="50">
        <f t="shared" si="13"/>
        <v>7155443277.560874</v>
      </c>
      <c r="AB72" s="50">
        <f t="shared" si="13"/>
        <v>7987734311.4245329</v>
      </c>
      <c r="AC72" s="50">
        <f t="shared" si="13"/>
        <v>8916833933.9639149</v>
      </c>
      <c r="AD72" s="50">
        <f t="shared" si="13"/>
        <v>0</v>
      </c>
      <c r="AE72" s="50">
        <f t="shared" si="13"/>
        <v>0</v>
      </c>
      <c r="AF72" s="50">
        <f t="shared" si="13"/>
        <v>0</v>
      </c>
      <c r="AG72" s="50">
        <f t="shared" si="13"/>
        <v>0</v>
      </c>
      <c r="AH72" s="50">
        <f t="shared" si="13"/>
        <v>0</v>
      </c>
      <c r="AI72" s="50">
        <f t="shared" si="13"/>
        <v>0</v>
      </c>
      <c r="AJ72" s="50">
        <f t="shared" si="13"/>
        <v>0</v>
      </c>
      <c r="AK72" s="50">
        <f t="shared" si="13"/>
        <v>0</v>
      </c>
      <c r="AL72" s="50">
        <f t="shared" si="13"/>
        <v>0</v>
      </c>
      <c r="AM72" s="50">
        <f t="shared" si="13"/>
        <v>0</v>
      </c>
    </row>
    <row r="73" spans="3:39" outlineLevel="1">
      <c r="C73" s="91"/>
      <c r="D73" s="91"/>
      <c r="E73" s="91"/>
      <c r="F73" s="91"/>
      <c r="G73" s="7"/>
      <c r="H73" s="91"/>
      <c r="I73" s="91"/>
      <c r="J73" s="91"/>
      <c r="K73" s="91"/>
      <c r="L73" s="91"/>
      <c r="M73" s="91"/>
      <c r="N73" s="91"/>
      <c r="O73" s="91"/>
      <c r="P73" s="91"/>
      <c r="Q73" s="91"/>
      <c r="R73" s="91"/>
      <c r="S73" s="91"/>
      <c r="T73" s="91"/>
      <c r="U73" s="91"/>
      <c r="V73" s="91"/>
      <c r="W73" s="91"/>
      <c r="X73" s="91"/>
      <c r="Y73" s="91"/>
      <c r="Z73" s="91"/>
      <c r="AA73" s="91"/>
      <c r="AB73" s="91"/>
      <c r="AC73" s="91"/>
      <c r="AD73" s="91"/>
      <c r="AE73" s="91"/>
      <c r="AF73" s="91"/>
      <c r="AG73" s="91"/>
      <c r="AH73" s="91"/>
      <c r="AI73" s="91"/>
      <c r="AJ73" s="91"/>
      <c r="AK73" s="91"/>
      <c r="AL73" s="91"/>
      <c r="AM73" s="91"/>
    </row>
    <row r="74" spans="3:39" outlineLevel="1">
      <c r="C74" s="2" t="s">
        <v>330</v>
      </c>
      <c r="D74" s="91"/>
      <c r="E74" s="91"/>
      <c r="F74" s="91"/>
      <c r="G74" s="7"/>
      <c r="H74" s="91"/>
      <c r="I74" s="95"/>
      <c r="J74" s="95"/>
      <c r="K74" s="95"/>
      <c r="L74" s="95"/>
      <c r="M74" s="95"/>
      <c r="N74" s="95"/>
      <c r="O74" s="95"/>
      <c r="P74" s="95"/>
      <c r="Q74" s="95"/>
      <c r="R74" s="95"/>
      <c r="S74" s="95"/>
      <c r="T74" s="95"/>
      <c r="U74" s="95"/>
      <c r="V74" s="95"/>
      <c r="W74" s="95"/>
      <c r="X74" s="95"/>
      <c r="Y74" s="95"/>
      <c r="Z74" s="95"/>
      <c r="AA74" s="95"/>
      <c r="AB74" s="95"/>
      <c r="AC74" s="95"/>
      <c r="AD74" s="95"/>
      <c r="AE74" s="95"/>
      <c r="AF74" s="95"/>
      <c r="AG74" s="95"/>
      <c r="AH74" s="95"/>
      <c r="AI74" s="95"/>
      <c r="AJ74" s="95"/>
      <c r="AK74" s="95"/>
      <c r="AL74" s="95"/>
      <c r="AM74" s="95"/>
    </row>
    <row r="75" spans="3:39" outlineLevel="1">
      <c r="C75" s="91" t="s">
        <v>331</v>
      </c>
      <c r="D75" s="91"/>
      <c r="E75" s="91"/>
      <c r="F75" s="91"/>
      <c r="G75" s="7" t="s">
        <v>324</v>
      </c>
      <c r="H75" s="91"/>
      <c r="I75" s="95">
        <f>-I43*_xlfn.XLOOKUP(I3,'Variable Inputs'!$I$3:$AM$3,'Variable Inputs'!$I$32:$AM$32)</f>
        <v>0</v>
      </c>
      <c r="J75" s="95">
        <f>-J43*_xlfn.XLOOKUP(J3,'Variable Inputs'!$I$3:$AM$3,'Variable Inputs'!$I$32:$AM$32)</f>
        <v>0</v>
      </c>
      <c r="K75" s="95">
        <f>-K43*_xlfn.XLOOKUP(K3,'Variable Inputs'!$I$3:$AM$3,'Variable Inputs'!$I$32:$AM$32)</f>
        <v>0</v>
      </c>
      <c r="L75" s="95">
        <f>-L43*_xlfn.XLOOKUP(L3,'Variable Inputs'!$I$3:$AM$3,'Variable Inputs'!$I$32:$AM$32)</f>
        <v>0</v>
      </c>
      <c r="M75" s="95">
        <f>-M43*_xlfn.XLOOKUP(M3,'Variable Inputs'!$I$3:$AM$3,'Variable Inputs'!$I$32:$AM$32)</f>
        <v>0</v>
      </c>
      <c r="N75" s="95">
        <f>-N43*_xlfn.XLOOKUP(N3,'Variable Inputs'!$I$3:$AM$3,'Variable Inputs'!$I$32:$AM$32)</f>
        <v>0</v>
      </c>
      <c r="O75" s="95">
        <f>-O43*_xlfn.XLOOKUP(O3,'Variable Inputs'!$I$3:$AM$3,'Variable Inputs'!$I$32:$AM$32)</f>
        <v>0</v>
      </c>
      <c r="P75" s="95">
        <f>-P43*_xlfn.XLOOKUP(P3,'Variable Inputs'!$I$3:$AM$3,'Variable Inputs'!$I$32:$AM$32)</f>
        <v>0</v>
      </c>
      <c r="Q75" s="95">
        <f>-Q43*_xlfn.XLOOKUP(Q3,'Variable Inputs'!$I$3:$AM$3,'Variable Inputs'!$I$32:$AM$32)</f>
        <v>0</v>
      </c>
      <c r="R75" s="95">
        <f>-R43*_xlfn.XLOOKUP(R3,'Variable Inputs'!$I$3:$AM$3,'Variable Inputs'!$I$32:$AM$32)</f>
        <v>0</v>
      </c>
      <c r="S75" s="95">
        <f>-S43*_xlfn.XLOOKUP(S3,'Variable Inputs'!$I$3:$AM$3,'Variable Inputs'!$I$32:$AM$32)</f>
        <v>0</v>
      </c>
      <c r="T75" s="95">
        <f>-T43*_xlfn.XLOOKUP(T3,'Variable Inputs'!$I$3:$AM$3,'Variable Inputs'!$I$32:$AM$32)</f>
        <v>0</v>
      </c>
      <c r="U75" s="95">
        <f>-U43*_xlfn.XLOOKUP(U3,'Variable Inputs'!$I$3:$AM$3,'Variable Inputs'!$I$32:$AM$32)</f>
        <v>0</v>
      </c>
      <c r="V75" s="95">
        <f>-V43*_xlfn.XLOOKUP(V3,'Variable Inputs'!$I$3:$AM$3,'Variable Inputs'!$I$32:$AM$32)</f>
        <v>0</v>
      </c>
      <c r="W75" s="95">
        <f>-W43*_xlfn.XLOOKUP(W3,'Variable Inputs'!$I$3:$AM$3,'Variable Inputs'!$I$32:$AM$32)</f>
        <v>0</v>
      </c>
      <c r="X75" s="95">
        <f>-X43*_xlfn.XLOOKUP(X3,'Variable Inputs'!$I$3:$AM$3,'Variable Inputs'!$I$32:$AM$32)</f>
        <v>0</v>
      </c>
      <c r="Y75" s="95">
        <f>-Y43*_xlfn.XLOOKUP(Y3,'Variable Inputs'!$I$3:$AM$3,'Variable Inputs'!$I$32:$AM$32)</f>
        <v>0</v>
      </c>
      <c r="Z75" s="95">
        <f>-Z43*_xlfn.XLOOKUP(Z3,'Variable Inputs'!$I$3:$AM$3,'Variable Inputs'!$I$32:$AM$32)</f>
        <v>0</v>
      </c>
      <c r="AA75" s="95">
        <f>-AA43*_xlfn.XLOOKUP(AA3,'Variable Inputs'!$I$3:$AM$3,'Variable Inputs'!$I$32:$AM$32)</f>
        <v>0</v>
      </c>
      <c r="AB75" s="95">
        <f>-AB43*_xlfn.XLOOKUP(AB3,'Variable Inputs'!$I$3:$AM$3,'Variable Inputs'!$I$32:$AM$32)</f>
        <v>0</v>
      </c>
      <c r="AC75" s="95">
        <f>-AC43*_xlfn.XLOOKUP(AC3,'Variable Inputs'!$I$3:$AM$3,'Variable Inputs'!$I$32:$AM$32)</f>
        <v>0</v>
      </c>
      <c r="AD75" s="95" t="e">
        <f>-AD43*_xlfn.XLOOKUP(AD3,'Variable Inputs'!$I$3:$AM$3,'Variable Inputs'!$I$32:$AM$32)</f>
        <v>#DIV/0!</v>
      </c>
      <c r="AE75" s="95" t="e">
        <f>-AE43*_xlfn.XLOOKUP(AE3,'Variable Inputs'!$I$3:$AM$3,'Variable Inputs'!$I$32:$AM$32)</f>
        <v>#DIV/0!</v>
      </c>
      <c r="AF75" s="95" t="e">
        <f>-AF43*_xlfn.XLOOKUP(AF3,'Variable Inputs'!$I$3:$AM$3,'Variable Inputs'!$I$32:$AM$32)</f>
        <v>#DIV/0!</v>
      </c>
      <c r="AG75" s="95" t="e">
        <f>-AG43*_xlfn.XLOOKUP(AG3,'Variable Inputs'!$I$3:$AM$3,'Variable Inputs'!$I$32:$AM$32)</f>
        <v>#DIV/0!</v>
      </c>
      <c r="AH75" s="95" t="e">
        <f>-AH43*_xlfn.XLOOKUP(AH3,'Variable Inputs'!$I$3:$AM$3,'Variable Inputs'!$I$32:$AM$32)</f>
        <v>#DIV/0!</v>
      </c>
      <c r="AI75" s="95" t="e">
        <f>-AI43*_xlfn.XLOOKUP(AI3,'Variable Inputs'!$I$3:$AM$3,'Variable Inputs'!$I$32:$AM$32)</f>
        <v>#DIV/0!</v>
      </c>
      <c r="AJ75" s="95" t="e">
        <f>-AJ43*_xlfn.XLOOKUP(AJ3,'Variable Inputs'!$I$3:$AM$3,'Variable Inputs'!$I$32:$AM$32)</f>
        <v>#DIV/0!</v>
      </c>
      <c r="AK75" s="95" t="e">
        <f>-AK43*_xlfn.XLOOKUP(AK3,'Variable Inputs'!$I$3:$AM$3,'Variable Inputs'!$I$32:$AM$32)</f>
        <v>#DIV/0!</v>
      </c>
      <c r="AL75" s="95" t="e">
        <f>-AL43*_xlfn.XLOOKUP(AL3,'Variable Inputs'!$I$3:$AM$3,'Variable Inputs'!$I$32:$AM$32)</f>
        <v>#DIV/0!</v>
      </c>
      <c r="AM75" s="95" t="e">
        <f>-AM43*_xlfn.XLOOKUP(AM3,'Variable Inputs'!$I$3:$AM$3,'Variable Inputs'!$I$32:$AM$32)</f>
        <v>#DIV/0!</v>
      </c>
    </row>
    <row r="76" spans="3:39" outlineLevel="1">
      <c r="C76" s="91" t="s">
        <v>335</v>
      </c>
      <c r="D76" s="91"/>
      <c r="E76" s="91"/>
      <c r="F76" s="91"/>
      <c r="G76" s="7" t="s">
        <v>324</v>
      </c>
      <c r="H76" s="91"/>
      <c r="I76" s="98">
        <f>-I44*_xlfn.XLOOKUP(I3,'Developer Calculations'!$I$3:$AM$3,'Developer Calculations'!$I$21:$AM$21)</f>
        <v>0</v>
      </c>
      <c r="J76" s="98">
        <f>-J44*_xlfn.XLOOKUP(J3,'Developer Calculations'!$I$3:$AM$3,'Developer Calculations'!$I$21:$AM$21)</f>
        <v>-1102189818.1298945</v>
      </c>
      <c r="K76" s="98">
        <f>-K44*_xlfn.XLOOKUP(K3,'Developer Calculations'!$I$3:$AM$3,'Developer Calculations'!$I$21:$AM$21)</f>
        <v>-1230391896.9755297</v>
      </c>
      <c r="L76" s="98">
        <f>-L44*_xlfn.XLOOKUP(L3,'Developer Calculations'!$I$3:$AM$3,'Developer Calculations'!$I$21:$AM$21)</f>
        <v>-1373505901.8342619</v>
      </c>
      <c r="M76" s="98">
        <f>-M44*_xlfn.XLOOKUP(M3,'Developer Calculations'!$I$3:$AM$3,'Developer Calculations'!$I$21:$AM$21)</f>
        <v>-1533266325.152879</v>
      </c>
      <c r="N76" s="98">
        <f>-N44*_xlfn.XLOOKUP(N3,'Developer Calculations'!$I$3:$AM$3,'Developer Calculations'!$I$21:$AM$21)</f>
        <v>-1711609408.2364511</v>
      </c>
      <c r="O76" s="98">
        <f>-O44*_xlfn.XLOOKUP(O3,'Developer Calculations'!$I$3:$AM$3,'Developer Calculations'!$I$21:$AM$21)</f>
        <v>-1910696607.8260593</v>
      </c>
      <c r="P76" s="98">
        <f>-P44*_xlfn.XLOOKUP(P3,'Developer Calculations'!$I$3:$AM$3,'Developer Calculations'!$I$21:$AM$21)</f>
        <v>-2132940792.2100382</v>
      </c>
      <c r="Q76" s="98">
        <f>-Q44*_xlfn.XLOOKUP(Q3,'Developer Calculations'!$I$3:$AM$3,'Developer Calculations'!$I$21:$AM$21)</f>
        <v>-2381035484.3565745</v>
      </c>
      <c r="R76" s="98">
        <f>-R44*_xlfn.XLOOKUP(R3,'Developer Calculations'!$I$3:$AM$3,'Developer Calculations'!$I$21:$AM$21)</f>
        <v>-2657987506.4843659</v>
      </c>
      <c r="S76" s="98">
        <f>-S44*_xlfn.XLOOKUP(S3,'Developer Calculations'!$I$3:$AM$3,'Developer Calculations'!$I$21:$AM$21)</f>
        <v>-2967153421.712285</v>
      </c>
      <c r="T76" s="98">
        <f>-T44*_xlfn.XLOOKUP(T3,'Developer Calculations'!$I$3:$AM$3,'Developer Calculations'!$I$21:$AM$21)</f>
        <v>-3312280214.4482932</v>
      </c>
      <c r="U76" s="98">
        <f>-U44*_xlfn.XLOOKUP(U3,'Developer Calculations'!$I$3:$AM$3,'Developer Calculations'!$I$21:$AM$21)</f>
        <v>-3697550702.5499115</v>
      </c>
      <c r="V76" s="98">
        <f>-V44*_xlfn.XLOOKUP(V3,'Developer Calculations'!$I$3:$AM$3,'Developer Calculations'!$I$21:$AM$21)</f>
        <v>-4127634231.6359801</v>
      </c>
      <c r="W76" s="98">
        <f>-W44*_xlfn.XLOOKUP(W3,'Developer Calculations'!$I$3:$AM$3,'Developer Calculations'!$I$21:$AM$21)</f>
        <v>-4607743265.9473248</v>
      </c>
      <c r="X76" s="98">
        <f>-X44*_xlfn.XLOOKUP(X3,'Developer Calculations'!$I$3:$AM$3,'Developer Calculations'!$I$21:$AM$21)</f>
        <v>-5143696561.6180382</v>
      </c>
      <c r="Y76" s="98">
        <f>-Y44*_xlfn.XLOOKUP(Y3,'Developer Calculations'!$I$3:$AM$3,'Developer Calculations'!$I$21:$AM$21)</f>
        <v>-5741989687.995717</v>
      </c>
      <c r="Z76" s="98">
        <f>-Z44*_xlfn.XLOOKUP(Z3,'Developer Calculations'!$I$3:$AM$3,'Developer Calculations'!$I$21:$AM$21)</f>
        <v>-6409873751.7046947</v>
      </c>
      <c r="AA76" s="98">
        <f>-AA44*_xlfn.XLOOKUP(AA3,'Developer Calculations'!$I$3:$AM$3,'Developer Calculations'!$I$21:$AM$21)</f>
        <v>-7155443277.560874</v>
      </c>
      <c r="AB76" s="98">
        <f>-AB44*_xlfn.XLOOKUP(AB3,'Developer Calculations'!$I$3:$AM$3,'Developer Calculations'!$I$21:$AM$21)</f>
        <v>-7987734311.4245329</v>
      </c>
      <c r="AC76" s="98">
        <f>-AC44*_xlfn.XLOOKUP(AC3,'Developer Calculations'!$I$3:$AM$3,'Developer Calculations'!$I$21:$AM$21)</f>
        <v>-8916833933.9639149</v>
      </c>
      <c r="AD76" s="98" t="e">
        <f>-AD44*_xlfn.XLOOKUP(AD3,'Developer Calculations'!$I$3:$AM$3,'Developer Calculations'!$I$21:$AM$21)</f>
        <v>#DIV/0!</v>
      </c>
      <c r="AE76" s="98" t="e">
        <f>-AE44*_xlfn.XLOOKUP(AE3,'Developer Calculations'!$I$3:$AM$3,'Developer Calculations'!$I$21:$AM$21)</f>
        <v>#DIV/0!</v>
      </c>
      <c r="AF76" s="98" t="e">
        <f>-AF44*_xlfn.XLOOKUP(AF3,'Developer Calculations'!$I$3:$AM$3,'Developer Calculations'!$I$21:$AM$21)</f>
        <v>#DIV/0!</v>
      </c>
      <c r="AG76" s="98" t="e">
        <f>-AG44*_xlfn.XLOOKUP(AG3,'Developer Calculations'!$I$3:$AM$3,'Developer Calculations'!$I$21:$AM$21)</f>
        <v>#DIV/0!</v>
      </c>
      <c r="AH76" s="98" t="e">
        <f>-AH44*_xlfn.XLOOKUP(AH3,'Developer Calculations'!$I$3:$AM$3,'Developer Calculations'!$I$21:$AM$21)</f>
        <v>#DIV/0!</v>
      </c>
      <c r="AI76" s="98" t="e">
        <f>-AI44*_xlfn.XLOOKUP(AI3,'Developer Calculations'!$I$3:$AM$3,'Developer Calculations'!$I$21:$AM$21)</f>
        <v>#DIV/0!</v>
      </c>
      <c r="AJ76" s="98" t="e">
        <f>-AJ44*_xlfn.XLOOKUP(AJ3,'Developer Calculations'!$I$3:$AM$3,'Developer Calculations'!$I$21:$AM$21)</f>
        <v>#DIV/0!</v>
      </c>
      <c r="AK76" s="98" t="e">
        <f>-AK44*_xlfn.XLOOKUP(AK3,'Developer Calculations'!$I$3:$AM$3,'Developer Calculations'!$I$21:$AM$21)</f>
        <v>#DIV/0!</v>
      </c>
      <c r="AL76" s="98" t="e">
        <f>-AL44*_xlfn.XLOOKUP(AL3,'Developer Calculations'!$I$3:$AM$3,'Developer Calculations'!$I$21:$AM$21)</f>
        <v>#DIV/0!</v>
      </c>
      <c r="AM76" s="98" t="e">
        <f>-AM44*_xlfn.XLOOKUP(AM3,'Developer Calculations'!$I$3:$AM$3,'Developer Calculations'!$I$21:$AM$21)</f>
        <v>#DIV/0!</v>
      </c>
    </row>
    <row r="77" spans="3:39" outlineLevel="1">
      <c r="C77" s="48" t="s">
        <v>336</v>
      </c>
      <c r="D77" s="48"/>
      <c r="E77" s="48"/>
      <c r="F77" s="48"/>
      <c r="G77" s="51" t="s">
        <v>324</v>
      </c>
      <c r="H77" s="48"/>
      <c r="I77" s="50">
        <f>SUM(I75:I76)</f>
        <v>0</v>
      </c>
      <c r="J77" s="50">
        <f t="shared" ref="J77:AM77" si="14">SUM(J75:J76)</f>
        <v>-1102189818.1298945</v>
      </c>
      <c r="K77" s="50">
        <f t="shared" si="14"/>
        <v>-1230391896.9755297</v>
      </c>
      <c r="L77" s="50">
        <f t="shared" si="14"/>
        <v>-1373505901.8342619</v>
      </c>
      <c r="M77" s="50">
        <f t="shared" si="14"/>
        <v>-1533266325.152879</v>
      </c>
      <c r="N77" s="50">
        <f t="shared" si="14"/>
        <v>-1711609408.2364511</v>
      </c>
      <c r="O77" s="50">
        <f t="shared" si="14"/>
        <v>-1910696607.8260593</v>
      </c>
      <c r="P77" s="50">
        <f t="shared" si="14"/>
        <v>-2132940792.2100382</v>
      </c>
      <c r="Q77" s="50">
        <f t="shared" si="14"/>
        <v>-2381035484.3565745</v>
      </c>
      <c r="R77" s="50">
        <f t="shared" si="14"/>
        <v>-2657987506.4843659</v>
      </c>
      <c r="S77" s="50">
        <f t="shared" si="14"/>
        <v>-2967153421.712285</v>
      </c>
      <c r="T77" s="50">
        <f t="shared" si="14"/>
        <v>-3312280214.4482932</v>
      </c>
      <c r="U77" s="50">
        <f t="shared" si="14"/>
        <v>-3697550702.5499115</v>
      </c>
      <c r="V77" s="50">
        <f t="shared" si="14"/>
        <v>-4127634231.6359801</v>
      </c>
      <c r="W77" s="50">
        <f t="shared" si="14"/>
        <v>-4607743265.9473248</v>
      </c>
      <c r="X77" s="50">
        <f t="shared" si="14"/>
        <v>-5143696561.6180382</v>
      </c>
      <c r="Y77" s="50">
        <f t="shared" si="14"/>
        <v>-5741989687.995717</v>
      </c>
      <c r="Z77" s="50">
        <f t="shared" si="14"/>
        <v>-6409873751.7046947</v>
      </c>
      <c r="AA77" s="50">
        <f t="shared" si="14"/>
        <v>-7155443277.560874</v>
      </c>
      <c r="AB77" s="50">
        <f t="shared" si="14"/>
        <v>-7987734311.4245329</v>
      </c>
      <c r="AC77" s="50">
        <f t="shared" si="14"/>
        <v>-8916833933.9639149</v>
      </c>
      <c r="AD77" s="50" t="e">
        <f t="shared" si="14"/>
        <v>#DIV/0!</v>
      </c>
      <c r="AE77" s="50" t="e">
        <f t="shared" si="14"/>
        <v>#DIV/0!</v>
      </c>
      <c r="AF77" s="50" t="e">
        <f t="shared" si="14"/>
        <v>#DIV/0!</v>
      </c>
      <c r="AG77" s="50" t="e">
        <f t="shared" si="14"/>
        <v>#DIV/0!</v>
      </c>
      <c r="AH77" s="50" t="e">
        <f t="shared" si="14"/>
        <v>#DIV/0!</v>
      </c>
      <c r="AI77" s="50" t="e">
        <f t="shared" si="14"/>
        <v>#DIV/0!</v>
      </c>
      <c r="AJ77" s="50" t="e">
        <f t="shared" si="14"/>
        <v>#DIV/0!</v>
      </c>
      <c r="AK77" s="50" t="e">
        <f t="shared" si="14"/>
        <v>#DIV/0!</v>
      </c>
      <c r="AL77" s="50" t="e">
        <f t="shared" si="14"/>
        <v>#DIV/0!</v>
      </c>
      <c r="AM77" s="50" t="e">
        <f t="shared" si="14"/>
        <v>#DIV/0!</v>
      </c>
    </row>
    <row r="78" spans="3:39" outlineLevel="1">
      <c r="C78" s="91"/>
      <c r="D78" s="91"/>
      <c r="E78" s="91"/>
      <c r="F78" s="91"/>
      <c r="G78" s="7"/>
      <c r="H78" s="91"/>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c r="AL78" s="98"/>
      <c r="AM78" s="98"/>
    </row>
    <row r="79" spans="3:39" outlineLevel="1">
      <c r="C79" s="91"/>
      <c r="D79" s="91"/>
      <c r="E79" s="91"/>
      <c r="F79" s="91"/>
      <c r="G79" s="7"/>
      <c r="H79" s="91"/>
      <c r="I79" s="98"/>
      <c r="J79" s="98"/>
      <c r="K79" s="98"/>
      <c r="L79" s="98"/>
      <c r="M79" s="98"/>
      <c r="N79" s="98"/>
      <c r="O79" s="98"/>
      <c r="P79" s="98"/>
      <c r="Q79" s="98"/>
      <c r="R79" s="91"/>
      <c r="S79" s="91"/>
      <c r="T79" s="91"/>
      <c r="U79" s="91"/>
      <c r="V79" s="91"/>
      <c r="W79" s="91"/>
      <c r="X79" s="91"/>
      <c r="Y79" s="91"/>
      <c r="Z79" s="91"/>
      <c r="AA79" s="91"/>
      <c r="AB79" s="91"/>
      <c r="AC79" s="91"/>
      <c r="AD79" s="91"/>
      <c r="AE79" s="91"/>
      <c r="AF79" s="91"/>
      <c r="AG79" s="91"/>
      <c r="AH79" s="91"/>
      <c r="AI79" s="91"/>
      <c r="AJ79" s="91"/>
      <c r="AK79" s="91"/>
      <c r="AL79" s="91"/>
      <c r="AM79" s="91"/>
    </row>
    <row r="80" spans="3:39" outlineLevel="1">
      <c r="C80" s="45" t="s">
        <v>337</v>
      </c>
      <c r="D80" s="45"/>
      <c r="E80" s="45"/>
      <c r="F80" s="45"/>
      <c r="G80" s="46" t="s">
        <v>324</v>
      </c>
      <c r="H80" s="45"/>
      <c r="I80" s="47">
        <f>SUM(I72,I77)</f>
        <v>0</v>
      </c>
      <c r="J80" s="47">
        <f t="shared" ref="J80:AM80" si="15">SUM(J72,J77)</f>
        <v>0</v>
      </c>
      <c r="K80" s="47">
        <f t="shared" si="15"/>
        <v>0</v>
      </c>
      <c r="L80" s="47">
        <f t="shared" si="15"/>
        <v>0</v>
      </c>
      <c r="M80" s="47">
        <f t="shared" si="15"/>
        <v>0</v>
      </c>
      <c r="N80" s="47">
        <f t="shared" si="15"/>
        <v>0</v>
      </c>
      <c r="O80" s="47">
        <f t="shared" si="15"/>
        <v>0</v>
      </c>
      <c r="P80" s="47">
        <f t="shared" si="15"/>
        <v>0</v>
      </c>
      <c r="Q80" s="47">
        <f t="shared" si="15"/>
        <v>0</v>
      </c>
      <c r="R80" s="47">
        <f t="shared" si="15"/>
        <v>0</v>
      </c>
      <c r="S80" s="47">
        <f t="shared" si="15"/>
        <v>0</v>
      </c>
      <c r="T80" s="47">
        <f t="shared" si="15"/>
        <v>0</v>
      </c>
      <c r="U80" s="47">
        <f t="shared" si="15"/>
        <v>0</v>
      </c>
      <c r="V80" s="47">
        <f t="shared" si="15"/>
        <v>0</v>
      </c>
      <c r="W80" s="47">
        <f t="shared" si="15"/>
        <v>0</v>
      </c>
      <c r="X80" s="47">
        <f t="shared" si="15"/>
        <v>0</v>
      </c>
      <c r="Y80" s="47">
        <f t="shared" si="15"/>
        <v>0</v>
      </c>
      <c r="Z80" s="47">
        <f t="shared" si="15"/>
        <v>0</v>
      </c>
      <c r="AA80" s="47">
        <f t="shared" si="15"/>
        <v>0</v>
      </c>
      <c r="AB80" s="47">
        <f t="shared" si="15"/>
        <v>0</v>
      </c>
      <c r="AC80" s="47">
        <f t="shared" si="15"/>
        <v>0</v>
      </c>
      <c r="AD80" s="47" t="e">
        <f t="shared" si="15"/>
        <v>#DIV/0!</v>
      </c>
      <c r="AE80" s="47" t="e">
        <f t="shared" si="15"/>
        <v>#DIV/0!</v>
      </c>
      <c r="AF80" s="47" t="e">
        <f t="shared" si="15"/>
        <v>#DIV/0!</v>
      </c>
      <c r="AG80" s="47" t="e">
        <f t="shared" si="15"/>
        <v>#DIV/0!</v>
      </c>
      <c r="AH80" s="47" t="e">
        <f t="shared" si="15"/>
        <v>#DIV/0!</v>
      </c>
      <c r="AI80" s="47" t="e">
        <f t="shared" si="15"/>
        <v>#DIV/0!</v>
      </c>
      <c r="AJ80" s="47" t="e">
        <f t="shared" si="15"/>
        <v>#DIV/0!</v>
      </c>
      <c r="AK80" s="47" t="e">
        <f t="shared" si="15"/>
        <v>#DIV/0!</v>
      </c>
      <c r="AL80" s="47" t="e">
        <f t="shared" si="15"/>
        <v>#DIV/0!</v>
      </c>
      <c r="AM80" s="47" t="e">
        <f t="shared" si="15"/>
        <v>#DIV/0!</v>
      </c>
    </row>
    <row r="81" spans="1:39" outlineLevel="1">
      <c r="A81" s="91"/>
      <c r="B81" s="91"/>
      <c r="C81" s="2"/>
      <c r="D81" s="2"/>
      <c r="E81" s="2"/>
      <c r="F81" s="2"/>
      <c r="G81" s="56"/>
      <c r="H81" s="2"/>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c r="AM81" s="65"/>
    </row>
    <row r="82" spans="1:39" outlineLevel="1">
      <c r="A82" s="91"/>
      <c r="B82" s="91"/>
      <c r="C82" s="45" t="s">
        <v>338</v>
      </c>
      <c r="D82" s="45"/>
      <c r="E82" s="45"/>
      <c r="F82" s="45"/>
      <c r="G82" s="46" t="s">
        <v>324</v>
      </c>
      <c r="H82" s="45"/>
      <c r="I82" s="47">
        <f>_xlfn.XLOOKUP(I3,'Payment Waterfall '!$I$3:$AM$3,'Payment Waterfall '!$I$31:$AM$31)</f>
        <v>0</v>
      </c>
      <c r="J82" s="47">
        <f>_xlfn.XLOOKUP(J3,'Payment Waterfall '!$I$3:$AM$3,'Payment Waterfall '!$I$31:$AM$31)</f>
        <v>0</v>
      </c>
      <c r="K82" s="47">
        <f>_xlfn.XLOOKUP(K3,'Payment Waterfall '!$I$3:$AM$3,'Payment Waterfall '!$I$31:$AM$31)</f>
        <v>0</v>
      </c>
      <c r="L82" s="47">
        <f>_xlfn.XLOOKUP(L3,'Payment Waterfall '!$I$3:$AM$3,'Payment Waterfall '!$I$31:$AM$31)</f>
        <v>0</v>
      </c>
      <c r="M82" s="47">
        <f>_xlfn.XLOOKUP(M3,'Payment Waterfall '!$I$3:$AM$3,'Payment Waterfall '!$I$31:$AM$31)</f>
        <v>0</v>
      </c>
      <c r="N82" s="47">
        <f>_xlfn.XLOOKUP(N3,'Payment Waterfall '!$I$3:$AM$3,'Payment Waterfall '!$I$31:$AM$31)</f>
        <v>0</v>
      </c>
      <c r="O82" s="47">
        <f>_xlfn.XLOOKUP(O3,'Payment Waterfall '!$I$3:$AM$3,'Payment Waterfall '!$I$31:$AM$31)</f>
        <v>0</v>
      </c>
      <c r="P82" s="47">
        <f>_xlfn.XLOOKUP(P3,'Payment Waterfall '!$I$3:$AM$3,'Payment Waterfall '!$I$31:$AM$31)</f>
        <v>0</v>
      </c>
      <c r="Q82" s="47">
        <f>_xlfn.XLOOKUP(Q3,'Payment Waterfall '!$I$3:$AM$3,'Payment Waterfall '!$I$31:$AM$31)</f>
        <v>0</v>
      </c>
      <c r="R82" s="47">
        <f>_xlfn.XLOOKUP(R3,'Payment Waterfall '!$I$3:$AM$3,'Payment Waterfall '!$I$31:$AM$31)</f>
        <v>0</v>
      </c>
      <c r="S82" s="47">
        <f>_xlfn.XLOOKUP(S3,'Payment Waterfall '!$I$3:$AM$3,'Payment Waterfall '!$I$31:$AM$31)</f>
        <v>0</v>
      </c>
      <c r="T82" s="47">
        <f>_xlfn.XLOOKUP(T3,'Payment Waterfall '!$I$3:$AM$3,'Payment Waterfall '!$I$31:$AM$31)</f>
        <v>0</v>
      </c>
      <c r="U82" s="47">
        <f>_xlfn.XLOOKUP(U3,'Payment Waterfall '!$I$3:$AM$3,'Payment Waterfall '!$I$31:$AM$31)</f>
        <v>0</v>
      </c>
      <c r="V82" s="47">
        <f>_xlfn.XLOOKUP(V3,'Payment Waterfall '!$I$3:$AM$3,'Payment Waterfall '!$I$31:$AM$31)</f>
        <v>0</v>
      </c>
      <c r="W82" s="47">
        <f>_xlfn.XLOOKUP(W3,'Payment Waterfall '!$I$3:$AM$3,'Payment Waterfall '!$I$31:$AM$31)</f>
        <v>0</v>
      </c>
      <c r="X82" s="47">
        <f>_xlfn.XLOOKUP(X3,'Payment Waterfall '!$I$3:$AM$3,'Payment Waterfall '!$I$31:$AM$31)</f>
        <v>0</v>
      </c>
      <c r="Y82" s="47">
        <f>_xlfn.XLOOKUP(Y3,'Payment Waterfall '!$I$3:$AM$3,'Payment Waterfall '!$I$31:$AM$31)</f>
        <v>0</v>
      </c>
      <c r="Z82" s="47">
        <f>_xlfn.XLOOKUP(Z3,'Payment Waterfall '!$I$3:$AM$3,'Payment Waterfall '!$I$31:$AM$31)</f>
        <v>0</v>
      </c>
      <c r="AA82" s="47">
        <f>_xlfn.XLOOKUP(AA3,'Payment Waterfall '!$I$3:$AM$3,'Payment Waterfall '!$I$31:$AM$31)</f>
        <v>0</v>
      </c>
      <c r="AB82" s="47">
        <f>_xlfn.XLOOKUP(AB3,'Payment Waterfall '!$I$3:$AM$3,'Payment Waterfall '!$I$31:$AM$31)</f>
        <v>0</v>
      </c>
      <c r="AC82" s="47">
        <f>_xlfn.XLOOKUP(AC3,'Payment Waterfall '!$I$3:$AM$3,'Payment Waterfall '!$I$31:$AM$31)</f>
        <v>0</v>
      </c>
      <c r="AD82" s="47" t="e">
        <f>_xlfn.XLOOKUP(AD3,'Payment Waterfall '!$I$3:$AM$3,'Payment Waterfall '!$I$31:$AM$31)</f>
        <v>#DIV/0!</v>
      </c>
      <c r="AE82" s="47" t="e">
        <f>_xlfn.XLOOKUP(AE3,'Payment Waterfall '!$I$3:$AM$3,'Payment Waterfall '!$I$31:$AM$31)</f>
        <v>#DIV/0!</v>
      </c>
      <c r="AF82" s="47" t="e">
        <f>_xlfn.XLOOKUP(AF3,'Payment Waterfall '!$I$3:$AM$3,'Payment Waterfall '!$I$31:$AM$31)</f>
        <v>#DIV/0!</v>
      </c>
      <c r="AG82" s="47" t="e">
        <f>_xlfn.XLOOKUP(AG3,'Payment Waterfall '!$I$3:$AM$3,'Payment Waterfall '!$I$31:$AM$31)</f>
        <v>#DIV/0!</v>
      </c>
      <c r="AH82" s="47" t="e">
        <f>_xlfn.XLOOKUP(AH3,'Payment Waterfall '!$I$3:$AM$3,'Payment Waterfall '!$I$31:$AM$31)</f>
        <v>#DIV/0!</v>
      </c>
      <c r="AI82" s="47" t="e">
        <f>_xlfn.XLOOKUP(AI3,'Payment Waterfall '!$I$3:$AM$3,'Payment Waterfall '!$I$31:$AM$31)</f>
        <v>#DIV/0!</v>
      </c>
      <c r="AJ82" s="47" t="e">
        <f>_xlfn.XLOOKUP(AJ3,'Payment Waterfall '!$I$3:$AM$3,'Payment Waterfall '!$I$31:$AM$31)</f>
        <v>#DIV/0!</v>
      </c>
      <c r="AK82" s="47" t="e">
        <f>_xlfn.XLOOKUP(AK3,'Payment Waterfall '!$I$3:$AM$3,'Payment Waterfall '!$I$31:$AM$31)</f>
        <v>#DIV/0!</v>
      </c>
      <c r="AL82" s="47" t="e">
        <f>_xlfn.XLOOKUP(AL3,'Payment Waterfall '!$I$3:$AM$3,'Payment Waterfall '!$I$31:$AM$31)</f>
        <v>#DIV/0!</v>
      </c>
      <c r="AM82" s="47" t="e">
        <f>_xlfn.XLOOKUP(AM3,'Payment Waterfall '!$I$3:$AM$3,'Payment Waterfall '!$I$31:$AM$31)</f>
        <v>#DIV/0!</v>
      </c>
    </row>
    <row r="83" spans="1:39" outlineLevel="1">
      <c r="A83" s="91"/>
      <c r="B83" s="91"/>
      <c r="C83" s="2"/>
      <c r="D83" s="2"/>
      <c r="E83" s="2"/>
      <c r="F83" s="2"/>
      <c r="G83" s="56"/>
      <c r="H83" s="2"/>
      <c r="I83" s="65"/>
      <c r="J83" s="65"/>
      <c r="K83" s="65"/>
      <c r="L83" s="65"/>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row>
    <row r="84" spans="1:39" ht="3.6" customHeight="1" thickBot="1">
      <c r="A84" s="91"/>
      <c r="B84" s="91"/>
      <c r="C84" s="2"/>
      <c r="D84" s="2"/>
      <c r="E84" s="2"/>
      <c r="F84" s="2"/>
      <c r="G84" s="56"/>
      <c r="H84" s="2"/>
      <c r="I84" s="65"/>
      <c r="J84" s="65"/>
      <c r="K84" s="65"/>
      <c r="L84" s="65"/>
      <c r="M84" s="65"/>
      <c r="N84" s="65"/>
      <c r="O84" s="65"/>
      <c r="P84" s="65"/>
      <c r="Q84" s="65"/>
      <c r="R84" s="65"/>
      <c r="S84" s="65"/>
      <c r="T84" s="65"/>
      <c r="U84" s="65"/>
      <c r="V84" s="65"/>
      <c r="W84" s="65"/>
      <c r="X84" s="65"/>
      <c r="Y84" s="65"/>
      <c r="Z84" s="65"/>
      <c r="AA84" s="65"/>
      <c r="AB84" s="65"/>
      <c r="AC84" s="65"/>
      <c r="AD84" s="65"/>
      <c r="AE84" s="65"/>
      <c r="AF84" s="65"/>
      <c r="AG84" s="65"/>
      <c r="AH84" s="65"/>
      <c r="AI84" s="65"/>
      <c r="AJ84" s="65"/>
      <c r="AK84" s="65"/>
      <c r="AL84" s="65"/>
      <c r="AM84" s="65"/>
    </row>
    <row r="85" spans="1:39" ht="15" thickBot="1">
      <c r="A85" s="91"/>
      <c r="B85" s="91"/>
      <c r="C85" s="11" t="s">
        <v>333</v>
      </c>
      <c r="D85" s="133">
        <f ca="1">NPV('Fixed Inputs'!F22,OFFSET('DisCo Calculations'!J82,0,0,1,'Fixed Inputs'!F6))+I82</f>
        <v>0</v>
      </c>
      <c r="E85" s="2"/>
      <c r="F85" s="2"/>
      <c r="G85" s="56"/>
      <c r="H85" s="2"/>
      <c r="I85" s="65"/>
      <c r="J85" s="65"/>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row>
    <row r="86" spans="1:39" customFormat="1" ht="14.85"/>
    <row r="87" spans="1:39" s="1" customFormat="1">
      <c r="A87" s="6"/>
      <c r="B87" s="6" t="s">
        <v>339</v>
      </c>
      <c r="C87" s="6"/>
      <c r="D87" s="6"/>
      <c r="E87" s="6"/>
      <c r="F87" s="6"/>
      <c r="G87" s="8"/>
      <c r="H87" s="8"/>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row>
    <row r="88" spans="1:39" outlineLevel="1">
      <c r="A88" s="91"/>
      <c r="B88" s="91"/>
      <c r="C88" s="91" t="s">
        <v>340</v>
      </c>
      <c r="D88" s="91"/>
      <c r="E88" s="91"/>
      <c r="F88" s="91"/>
      <c r="G88" s="7" t="s">
        <v>107</v>
      </c>
      <c r="H88" s="91"/>
      <c r="I88" s="98">
        <f t="shared" ref="I88:AM88" si="16">I29</f>
        <v>0</v>
      </c>
      <c r="J88" s="98">
        <f t="shared" si="16"/>
        <v>6000000</v>
      </c>
      <c r="K88" s="98">
        <f t="shared" si="16"/>
        <v>6060000</v>
      </c>
      <c r="L88" s="98">
        <f t="shared" si="16"/>
        <v>6120600</v>
      </c>
      <c r="M88" s="98">
        <f t="shared" si="16"/>
        <v>6181805.9999999991</v>
      </c>
      <c r="N88" s="98">
        <f t="shared" si="16"/>
        <v>6243624.0600000005</v>
      </c>
      <c r="O88" s="98">
        <f t="shared" si="16"/>
        <v>6306060.3005999997</v>
      </c>
      <c r="P88" s="98">
        <f t="shared" si="16"/>
        <v>6369120.9036059994</v>
      </c>
      <c r="Q88" s="98">
        <f t="shared" si="16"/>
        <v>6432812.1126420591</v>
      </c>
      <c r="R88" s="98">
        <f t="shared" si="16"/>
        <v>6497140.2337684799</v>
      </c>
      <c r="S88" s="98">
        <f t="shared" si="16"/>
        <v>6562111.6361061651</v>
      </c>
      <c r="T88" s="98">
        <f t="shared" si="16"/>
        <v>6627732.7524672272</v>
      </c>
      <c r="U88" s="98">
        <f t="shared" si="16"/>
        <v>6694010.0799918994</v>
      </c>
      <c r="V88" s="98">
        <f t="shared" si="16"/>
        <v>6760950.1807918185</v>
      </c>
      <c r="W88" s="98">
        <f t="shared" si="16"/>
        <v>6828559.6825997373</v>
      </c>
      <c r="X88" s="98">
        <f t="shared" si="16"/>
        <v>6896845.2794257337</v>
      </c>
      <c r="Y88" s="98">
        <f t="shared" si="16"/>
        <v>6965813.7322199922</v>
      </c>
      <c r="Z88" s="98">
        <f t="shared" si="16"/>
        <v>7035471.8695421917</v>
      </c>
      <c r="AA88" s="98">
        <f t="shared" si="16"/>
        <v>7105826.5882376134</v>
      </c>
      <c r="AB88" s="98">
        <f t="shared" si="16"/>
        <v>7176884.85411999</v>
      </c>
      <c r="AC88" s="98">
        <f t="shared" si="16"/>
        <v>7248653.7026611893</v>
      </c>
      <c r="AD88" s="98">
        <f t="shared" si="16"/>
        <v>0</v>
      </c>
      <c r="AE88" s="98">
        <f t="shared" si="16"/>
        <v>0</v>
      </c>
      <c r="AF88" s="98">
        <f t="shared" si="16"/>
        <v>0</v>
      </c>
      <c r="AG88" s="98">
        <f t="shared" si="16"/>
        <v>0</v>
      </c>
      <c r="AH88" s="98">
        <f t="shared" si="16"/>
        <v>0</v>
      </c>
      <c r="AI88" s="98">
        <f t="shared" si="16"/>
        <v>0</v>
      </c>
      <c r="AJ88" s="98">
        <f t="shared" si="16"/>
        <v>0</v>
      </c>
      <c r="AK88" s="98">
        <f t="shared" si="16"/>
        <v>0</v>
      </c>
      <c r="AL88" s="98">
        <f t="shared" si="16"/>
        <v>0</v>
      </c>
      <c r="AM88" s="98">
        <f t="shared" si="16"/>
        <v>0</v>
      </c>
    </row>
    <row r="89" spans="1:39" outlineLevel="1">
      <c r="A89" s="91"/>
      <c r="B89" s="91"/>
      <c r="C89" s="91" t="s">
        <v>341</v>
      </c>
      <c r="D89" s="91"/>
      <c r="E89" s="91"/>
      <c r="F89" s="91"/>
      <c r="G89" s="7" t="s">
        <v>107</v>
      </c>
      <c r="H89" s="91"/>
      <c r="I89" s="98">
        <f t="shared" ref="I89:AM89" si="17">I30</f>
        <v>0</v>
      </c>
      <c r="J89" s="98">
        <f t="shared" si="17"/>
        <v>1000000</v>
      </c>
      <c r="K89" s="98">
        <f t="shared" si="17"/>
        <v>1010000</v>
      </c>
      <c r="L89" s="98">
        <f t="shared" si="17"/>
        <v>1020100</v>
      </c>
      <c r="M89" s="98">
        <f t="shared" si="17"/>
        <v>1030300.9999999999</v>
      </c>
      <c r="N89" s="98">
        <f t="shared" si="17"/>
        <v>1040604.01</v>
      </c>
      <c r="O89" s="98">
        <f t="shared" si="17"/>
        <v>1051010.0500999999</v>
      </c>
      <c r="P89" s="98">
        <f t="shared" si="17"/>
        <v>1061520.1506009998</v>
      </c>
      <c r="Q89" s="98">
        <f t="shared" si="17"/>
        <v>1072135.3521070099</v>
      </c>
      <c r="R89" s="98">
        <f t="shared" si="17"/>
        <v>1082856.7056280801</v>
      </c>
      <c r="S89" s="98">
        <f t="shared" si="17"/>
        <v>1093685.2726843609</v>
      </c>
      <c r="T89" s="98">
        <f t="shared" si="17"/>
        <v>1104622.1254112045</v>
      </c>
      <c r="U89" s="98">
        <f t="shared" si="17"/>
        <v>1115668.3466653165</v>
      </c>
      <c r="V89" s="98">
        <f t="shared" si="17"/>
        <v>1126825.0301319698</v>
      </c>
      <c r="W89" s="98">
        <f t="shared" si="17"/>
        <v>1138093.2804332895</v>
      </c>
      <c r="X89" s="98">
        <f t="shared" si="17"/>
        <v>1149474.2132376223</v>
      </c>
      <c r="Y89" s="98">
        <f t="shared" si="17"/>
        <v>1160968.9553699987</v>
      </c>
      <c r="Z89" s="98">
        <f t="shared" si="17"/>
        <v>1172578.6449236986</v>
      </c>
      <c r="AA89" s="98">
        <f t="shared" si="17"/>
        <v>1184304.4313729357</v>
      </c>
      <c r="AB89" s="98">
        <f t="shared" si="17"/>
        <v>1196147.4756866649</v>
      </c>
      <c r="AC89" s="98">
        <f t="shared" si="17"/>
        <v>1208108.9504435316</v>
      </c>
      <c r="AD89" s="98">
        <f t="shared" si="17"/>
        <v>0</v>
      </c>
      <c r="AE89" s="98">
        <f t="shared" si="17"/>
        <v>0</v>
      </c>
      <c r="AF89" s="98">
        <f t="shared" si="17"/>
        <v>0</v>
      </c>
      <c r="AG89" s="98">
        <f t="shared" si="17"/>
        <v>0</v>
      </c>
      <c r="AH89" s="98">
        <f t="shared" si="17"/>
        <v>0</v>
      </c>
      <c r="AI89" s="98">
        <f t="shared" si="17"/>
        <v>0</v>
      </c>
      <c r="AJ89" s="98">
        <f t="shared" si="17"/>
        <v>0</v>
      </c>
      <c r="AK89" s="98">
        <f t="shared" si="17"/>
        <v>0</v>
      </c>
      <c r="AL89" s="98">
        <f t="shared" si="17"/>
        <v>0</v>
      </c>
      <c r="AM89" s="98">
        <f t="shared" si="17"/>
        <v>0</v>
      </c>
    </row>
    <row r="90" spans="1:39" outlineLevel="1">
      <c r="A90" s="91"/>
      <c r="B90" s="91"/>
      <c r="C90" s="91"/>
      <c r="D90" s="91"/>
      <c r="E90" s="91"/>
      <c r="F90" s="91"/>
      <c r="G90" s="7"/>
      <c r="H90" s="91"/>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c r="AL90" s="98"/>
      <c r="AM90" s="98"/>
    </row>
    <row r="91" spans="1:39" outlineLevel="1">
      <c r="A91" s="91"/>
      <c r="B91" s="91"/>
      <c r="C91" s="2" t="s">
        <v>342</v>
      </c>
      <c r="D91" s="91"/>
      <c r="E91" s="91"/>
      <c r="F91" s="91"/>
      <c r="G91" s="7"/>
      <c r="H91" s="91"/>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c r="AL91" s="98"/>
      <c r="AM91" s="98"/>
    </row>
    <row r="92" spans="1:39" outlineLevel="1">
      <c r="A92" s="91"/>
      <c r="B92" s="91"/>
      <c r="C92" s="91" t="s">
        <v>314</v>
      </c>
      <c r="D92" s="91"/>
      <c r="E92" s="91"/>
      <c r="F92" s="91"/>
      <c r="G92" s="7" t="s">
        <v>107</v>
      </c>
      <c r="H92" s="91"/>
      <c r="I92" s="98">
        <f>I88/_xlfn.XLOOKUP(I$3,'Variable Inputs'!$I$3:$AM$3,'Variable Inputs'!$I$51:$AM$51)</f>
        <v>0</v>
      </c>
      <c r="J92" s="98">
        <f>J88/_xlfn.XLOOKUP(J$3,'Variable Inputs'!$I$3:$AM$3,'Variable Inputs'!$I$51:$AM$51)</f>
        <v>6000000</v>
      </c>
      <c r="K92" s="98">
        <f>K88/_xlfn.XLOOKUP(K$3,'Variable Inputs'!$I$3:$AM$3,'Variable Inputs'!$I$51:$AM$51)</f>
        <v>6060000</v>
      </c>
      <c r="L92" s="98">
        <f>L88/_xlfn.XLOOKUP(L$3,'Variable Inputs'!$I$3:$AM$3,'Variable Inputs'!$I$51:$AM$51)</f>
        <v>6120600</v>
      </c>
      <c r="M92" s="98">
        <f>M88/_xlfn.XLOOKUP(M$3,'Variable Inputs'!$I$3:$AM$3,'Variable Inputs'!$I$51:$AM$51)</f>
        <v>6181805.9999999991</v>
      </c>
      <c r="N92" s="98">
        <f>N88/_xlfn.XLOOKUP(N$3,'Variable Inputs'!$I$3:$AM$3,'Variable Inputs'!$I$51:$AM$51)</f>
        <v>6243624.0600000005</v>
      </c>
      <c r="O92" s="98">
        <f>O88/_xlfn.XLOOKUP(O$3,'Variable Inputs'!$I$3:$AM$3,'Variable Inputs'!$I$51:$AM$51)</f>
        <v>6306060.3005999997</v>
      </c>
      <c r="P92" s="98">
        <f>P88/_xlfn.XLOOKUP(P$3,'Variable Inputs'!$I$3:$AM$3,'Variable Inputs'!$I$51:$AM$51)</f>
        <v>6369120.9036059994</v>
      </c>
      <c r="Q92" s="98">
        <f>Q88/_xlfn.XLOOKUP(Q$3,'Variable Inputs'!$I$3:$AM$3,'Variable Inputs'!$I$51:$AM$51)</f>
        <v>6432812.1126420591</v>
      </c>
      <c r="R92" s="98">
        <f>R88/_xlfn.XLOOKUP(R$3,'Variable Inputs'!$I$3:$AM$3,'Variable Inputs'!$I$51:$AM$51)</f>
        <v>6497140.2337684799</v>
      </c>
      <c r="S92" s="98">
        <f>S88/_xlfn.XLOOKUP(S$3,'Variable Inputs'!$I$3:$AM$3,'Variable Inputs'!$I$51:$AM$51)</f>
        <v>6562111.6361061651</v>
      </c>
      <c r="T92" s="98">
        <f>T88/_xlfn.XLOOKUP(T$3,'Variable Inputs'!$I$3:$AM$3,'Variable Inputs'!$I$51:$AM$51)</f>
        <v>6627732.7524672272</v>
      </c>
      <c r="U92" s="98">
        <f>U88/_xlfn.XLOOKUP(U$3,'Variable Inputs'!$I$3:$AM$3,'Variable Inputs'!$I$51:$AM$51)</f>
        <v>6694010.0799918994</v>
      </c>
      <c r="V92" s="98">
        <f>V88/_xlfn.XLOOKUP(V$3,'Variable Inputs'!$I$3:$AM$3,'Variable Inputs'!$I$51:$AM$51)</f>
        <v>6760950.1807918185</v>
      </c>
      <c r="W92" s="98">
        <f>W88/_xlfn.XLOOKUP(W$3,'Variable Inputs'!$I$3:$AM$3,'Variable Inputs'!$I$51:$AM$51)</f>
        <v>6828559.6825997373</v>
      </c>
      <c r="X92" s="98">
        <f>X88/_xlfn.XLOOKUP(X$3,'Variable Inputs'!$I$3:$AM$3,'Variable Inputs'!$I$51:$AM$51)</f>
        <v>6896845.2794257337</v>
      </c>
      <c r="Y92" s="98">
        <f>Y88/_xlfn.XLOOKUP(Y$3,'Variable Inputs'!$I$3:$AM$3,'Variable Inputs'!$I$51:$AM$51)</f>
        <v>6965813.7322199922</v>
      </c>
      <c r="Z92" s="98">
        <f>Z88/_xlfn.XLOOKUP(Z$3,'Variable Inputs'!$I$3:$AM$3,'Variable Inputs'!$I$51:$AM$51)</f>
        <v>7035471.8695421917</v>
      </c>
      <c r="AA92" s="98">
        <f>AA88/_xlfn.XLOOKUP(AA$3,'Variable Inputs'!$I$3:$AM$3,'Variable Inputs'!$I$51:$AM$51)</f>
        <v>7105826.5882376134</v>
      </c>
      <c r="AB92" s="98">
        <f>AB88/_xlfn.XLOOKUP(AB$3,'Variable Inputs'!$I$3:$AM$3,'Variable Inputs'!$I$51:$AM$51)</f>
        <v>7176884.85411999</v>
      </c>
      <c r="AC92" s="98">
        <f>AC88/_xlfn.XLOOKUP(AC$3,'Variable Inputs'!$I$3:$AM$3,'Variable Inputs'!$I$51:$AM$51)</f>
        <v>7248653.7026611893</v>
      </c>
      <c r="AD92" s="98" t="e">
        <f>AD88/_xlfn.XLOOKUP(AD$3,'Variable Inputs'!$I$3:$AM$3,'Variable Inputs'!$I$51:$AM$51)</f>
        <v>#DIV/0!</v>
      </c>
      <c r="AE92" s="98" t="e">
        <f>AE88/_xlfn.XLOOKUP(AE$3,'Variable Inputs'!$I$3:$AM$3,'Variable Inputs'!$I$51:$AM$51)</f>
        <v>#DIV/0!</v>
      </c>
      <c r="AF92" s="98" t="e">
        <f>AF88/_xlfn.XLOOKUP(AF$3,'Variable Inputs'!$I$3:$AM$3,'Variable Inputs'!$I$51:$AM$51)</f>
        <v>#DIV/0!</v>
      </c>
      <c r="AG92" s="98" t="e">
        <f>AG88/_xlfn.XLOOKUP(AG$3,'Variable Inputs'!$I$3:$AM$3,'Variable Inputs'!$I$51:$AM$51)</f>
        <v>#DIV/0!</v>
      </c>
      <c r="AH92" s="98" t="e">
        <f>AH88/_xlfn.XLOOKUP(AH$3,'Variable Inputs'!$I$3:$AM$3,'Variable Inputs'!$I$51:$AM$51)</f>
        <v>#DIV/0!</v>
      </c>
      <c r="AI92" s="98" t="e">
        <f>AI88/_xlfn.XLOOKUP(AI$3,'Variable Inputs'!$I$3:$AM$3,'Variable Inputs'!$I$51:$AM$51)</f>
        <v>#DIV/0!</v>
      </c>
      <c r="AJ92" s="98" t="e">
        <f>AJ88/_xlfn.XLOOKUP(AJ$3,'Variable Inputs'!$I$3:$AM$3,'Variable Inputs'!$I$51:$AM$51)</f>
        <v>#DIV/0!</v>
      </c>
      <c r="AK92" s="98" t="e">
        <f>AK88/_xlfn.XLOOKUP(AK$3,'Variable Inputs'!$I$3:$AM$3,'Variable Inputs'!$I$51:$AM$51)</f>
        <v>#DIV/0!</v>
      </c>
      <c r="AL92" s="98" t="e">
        <f>AL88/_xlfn.XLOOKUP(AL$3,'Variable Inputs'!$I$3:$AM$3,'Variable Inputs'!$I$51:$AM$51)</f>
        <v>#DIV/0!</v>
      </c>
      <c r="AM92" s="98" t="e">
        <f>AM88/_xlfn.XLOOKUP(AM$3,'Variable Inputs'!$I$3:$AM$3,'Variable Inputs'!$I$51:$AM$51)</f>
        <v>#DIV/0!</v>
      </c>
    </row>
    <row r="93" spans="1:39" outlineLevel="1">
      <c r="A93" s="91"/>
      <c r="B93" s="91"/>
      <c r="C93" s="91" t="s">
        <v>315</v>
      </c>
      <c r="D93" s="91"/>
      <c r="E93" s="91"/>
      <c r="F93" s="91"/>
      <c r="G93" s="7" t="s">
        <v>107</v>
      </c>
      <c r="H93" s="91"/>
      <c r="I93" s="98">
        <f>I89/_xlfn.XLOOKUP(I$3,'Variable Inputs'!$I$3:$AM$3,'Variable Inputs'!$I$51:$AM$51)</f>
        <v>0</v>
      </c>
      <c r="J93" s="98">
        <f>J89/_xlfn.XLOOKUP(J$3,'Variable Inputs'!$I$3:$AM$3,'Variable Inputs'!$I$51:$AM$51)</f>
        <v>1000000</v>
      </c>
      <c r="K93" s="98">
        <f>K89/_xlfn.XLOOKUP(K$3,'Variable Inputs'!$I$3:$AM$3,'Variable Inputs'!$I$51:$AM$51)</f>
        <v>1010000</v>
      </c>
      <c r="L93" s="98">
        <f>L89/_xlfn.XLOOKUP(L$3,'Variable Inputs'!$I$3:$AM$3,'Variable Inputs'!$I$51:$AM$51)</f>
        <v>1020100</v>
      </c>
      <c r="M93" s="98">
        <f>M89/_xlfn.XLOOKUP(M$3,'Variable Inputs'!$I$3:$AM$3,'Variable Inputs'!$I$51:$AM$51)</f>
        <v>1030300.9999999999</v>
      </c>
      <c r="N93" s="98">
        <f>N89/_xlfn.XLOOKUP(N$3,'Variable Inputs'!$I$3:$AM$3,'Variable Inputs'!$I$51:$AM$51)</f>
        <v>1040604.01</v>
      </c>
      <c r="O93" s="98">
        <f>O89/_xlfn.XLOOKUP(O$3,'Variable Inputs'!$I$3:$AM$3,'Variable Inputs'!$I$51:$AM$51)</f>
        <v>1051010.0500999999</v>
      </c>
      <c r="P93" s="98">
        <f>P89/_xlfn.XLOOKUP(P$3,'Variable Inputs'!$I$3:$AM$3,'Variable Inputs'!$I$51:$AM$51)</f>
        <v>1061520.1506009998</v>
      </c>
      <c r="Q93" s="98">
        <f>Q89/_xlfn.XLOOKUP(Q$3,'Variable Inputs'!$I$3:$AM$3,'Variable Inputs'!$I$51:$AM$51)</f>
        <v>1072135.3521070099</v>
      </c>
      <c r="R93" s="98">
        <f>R89/_xlfn.XLOOKUP(R$3,'Variable Inputs'!$I$3:$AM$3,'Variable Inputs'!$I$51:$AM$51)</f>
        <v>1082856.7056280801</v>
      </c>
      <c r="S93" s="98">
        <f>S89/_xlfn.XLOOKUP(S$3,'Variable Inputs'!$I$3:$AM$3,'Variable Inputs'!$I$51:$AM$51)</f>
        <v>1093685.2726843609</v>
      </c>
      <c r="T93" s="98">
        <f>T89/_xlfn.XLOOKUP(T$3,'Variable Inputs'!$I$3:$AM$3,'Variable Inputs'!$I$51:$AM$51)</f>
        <v>1104622.1254112045</v>
      </c>
      <c r="U93" s="98">
        <f>U89/_xlfn.XLOOKUP(U$3,'Variable Inputs'!$I$3:$AM$3,'Variable Inputs'!$I$51:$AM$51)</f>
        <v>1115668.3466653165</v>
      </c>
      <c r="V93" s="98">
        <f>V89/_xlfn.XLOOKUP(V$3,'Variable Inputs'!$I$3:$AM$3,'Variable Inputs'!$I$51:$AM$51)</f>
        <v>1126825.0301319698</v>
      </c>
      <c r="W93" s="98">
        <f>W89/_xlfn.XLOOKUP(W$3,'Variable Inputs'!$I$3:$AM$3,'Variable Inputs'!$I$51:$AM$51)</f>
        <v>1138093.2804332895</v>
      </c>
      <c r="X93" s="98">
        <f>X89/_xlfn.XLOOKUP(X$3,'Variable Inputs'!$I$3:$AM$3,'Variable Inputs'!$I$51:$AM$51)</f>
        <v>1149474.2132376223</v>
      </c>
      <c r="Y93" s="98">
        <f>Y89/_xlfn.XLOOKUP(Y$3,'Variable Inputs'!$I$3:$AM$3,'Variable Inputs'!$I$51:$AM$51)</f>
        <v>1160968.9553699987</v>
      </c>
      <c r="Z93" s="98">
        <f>Z89/_xlfn.XLOOKUP(Z$3,'Variable Inputs'!$I$3:$AM$3,'Variable Inputs'!$I$51:$AM$51)</f>
        <v>1172578.6449236986</v>
      </c>
      <c r="AA93" s="98">
        <f>AA89/_xlfn.XLOOKUP(AA$3,'Variable Inputs'!$I$3:$AM$3,'Variable Inputs'!$I$51:$AM$51)</f>
        <v>1184304.4313729357</v>
      </c>
      <c r="AB93" s="98">
        <f>AB89/_xlfn.XLOOKUP(AB$3,'Variable Inputs'!$I$3:$AM$3,'Variable Inputs'!$I$51:$AM$51)</f>
        <v>1196147.4756866649</v>
      </c>
      <c r="AC93" s="98">
        <f>AC89/_xlfn.XLOOKUP(AC$3,'Variable Inputs'!$I$3:$AM$3,'Variable Inputs'!$I$51:$AM$51)</f>
        <v>1208108.9504435316</v>
      </c>
      <c r="AD93" s="98" t="e">
        <f>AD89/_xlfn.XLOOKUP(AD$3,'Variable Inputs'!$I$3:$AM$3,'Variable Inputs'!$I$51:$AM$51)</f>
        <v>#DIV/0!</v>
      </c>
      <c r="AE93" s="98" t="e">
        <f>AE89/_xlfn.XLOOKUP(AE$3,'Variable Inputs'!$I$3:$AM$3,'Variable Inputs'!$I$51:$AM$51)</f>
        <v>#DIV/0!</v>
      </c>
      <c r="AF93" s="98" t="e">
        <f>AF89/_xlfn.XLOOKUP(AF$3,'Variable Inputs'!$I$3:$AM$3,'Variable Inputs'!$I$51:$AM$51)</f>
        <v>#DIV/0!</v>
      </c>
      <c r="AG93" s="98" t="e">
        <f>AG89/_xlfn.XLOOKUP(AG$3,'Variable Inputs'!$I$3:$AM$3,'Variable Inputs'!$I$51:$AM$51)</f>
        <v>#DIV/0!</v>
      </c>
      <c r="AH93" s="98" t="e">
        <f>AH89/_xlfn.XLOOKUP(AH$3,'Variable Inputs'!$I$3:$AM$3,'Variable Inputs'!$I$51:$AM$51)</f>
        <v>#DIV/0!</v>
      </c>
      <c r="AI93" s="98" t="e">
        <f>AI89/_xlfn.XLOOKUP(AI$3,'Variable Inputs'!$I$3:$AM$3,'Variable Inputs'!$I$51:$AM$51)</f>
        <v>#DIV/0!</v>
      </c>
      <c r="AJ93" s="98" t="e">
        <f>AJ89/_xlfn.XLOOKUP(AJ$3,'Variable Inputs'!$I$3:$AM$3,'Variable Inputs'!$I$51:$AM$51)</f>
        <v>#DIV/0!</v>
      </c>
      <c r="AK93" s="98" t="e">
        <f>AK89/_xlfn.XLOOKUP(AK$3,'Variable Inputs'!$I$3:$AM$3,'Variable Inputs'!$I$51:$AM$51)</f>
        <v>#DIV/0!</v>
      </c>
      <c r="AL93" s="98" t="e">
        <f>AL89/_xlfn.XLOOKUP(AL$3,'Variable Inputs'!$I$3:$AM$3,'Variable Inputs'!$I$51:$AM$51)</f>
        <v>#DIV/0!</v>
      </c>
      <c r="AM93" s="98" t="e">
        <f>AM89/_xlfn.XLOOKUP(AM$3,'Variable Inputs'!$I$3:$AM$3,'Variable Inputs'!$I$51:$AM$51)</f>
        <v>#DIV/0!</v>
      </c>
    </row>
    <row r="94" spans="1:39" outlineLevel="1">
      <c r="A94" s="91"/>
      <c r="B94" s="91"/>
      <c r="C94" s="118" t="s">
        <v>318</v>
      </c>
      <c r="D94" s="118"/>
      <c r="E94" s="118"/>
      <c r="F94" s="118"/>
      <c r="G94" s="9" t="s">
        <v>107</v>
      </c>
      <c r="H94" s="118"/>
      <c r="I94" s="132">
        <f>SUM(I92:I93)</f>
        <v>0</v>
      </c>
      <c r="J94" s="132">
        <f t="shared" ref="J94:AM94" si="18">SUM(J92:J93)</f>
        <v>7000000</v>
      </c>
      <c r="K94" s="132">
        <f t="shared" si="18"/>
        <v>7070000</v>
      </c>
      <c r="L94" s="132">
        <f t="shared" si="18"/>
        <v>7140700</v>
      </c>
      <c r="M94" s="132">
        <f t="shared" si="18"/>
        <v>7212106.9999999991</v>
      </c>
      <c r="N94" s="132">
        <f t="shared" si="18"/>
        <v>7284228.0700000003</v>
      </c>
      <c r="O94" s="132">
        <f t="shared" si="18"/>
        <v>7357070.3506999994</v>
      </c>
      <c r="P94" s="132">
        <f t="shared" si="18"/>
        <v>7430641.054206999</v>
      </c>
      <c r="Q94" s="132">
        <f t="shared" si="18"/>
        <v>7504947.464749069</v>
      </c>
      <c r="R94" s="132">
        <f t="shared" si="18"/>
        <v>7579996.9393965602</v>
      </c>
      <c r="S94" s="132">
        <f t="shared" si="18"/>
        <v>7655796.908790526</v>
      </c>
      <c r="T94" s="132">
        <f t="shared" si="18"/>
        <v>7732354.8778784312</v>
      </c>
      <c r="U94" s="132">
        <f t="shared" si="18"/>
        <v>7809678.4266572157</v>
      </c>
      <c r="V94" s="132">
        <f t="shared" si="18"/>
        <v>7887775.2109237881</v>
      </c>
      <c r="W94" s="132">
        <f t="shared" si="18"/>
        <v>7966652.963033027</v>
      </c>
      <c r="X94" s="132">
        <f t="shared" si="18"/>
        <v>8046319.4926633555</v>
      </c>
      <c r="Y94" s="132">
        <f t="shared" si="18"/>
        <v>8126782.6875899909</v>
      </c>
      <c r="Z94" s="132">
        <f t="shared" si="18"/>
        <v>8208050.5144658908</v>
      </c>
      <c r="AA94" s="132">
        <f t="shared" si="18"/>
        <v>8290131.0196105493</v>
      </c>
      <c r="AB94" s="132">
        <f t="shared" si="18"/>
        <v>8373032.3298066547</v>
      </c>
      <c r="AC94" s="132">
        <f t="shared" si="18"/>
        <v>8456762.6531047206</v>
      </c>
      <c r="AD94" s="132" t="e">
        <f t="shared" si="18"/>
        <v>#DIV/0!</v>
      </c>
      <c r="AE94" s="132" t="e">
        <f t="shared" si="18"/>
        <v>#DIV/0!</v>
      </c>
      <c r="AF94" s="132" t="e">
        <f t="shared" si="18"/>
        <v>#DIV/0!</v>
      </c>
      <c r="AG94" s="132" t="e">
        <f t="shared" si="18"/>
        <v>#DIV/0!</v>
      </c>
      <c r="AH94" s="132" t="e">
        <f t="shared" si="18"/>
        <v>#DIV/0!</v>
      </c>
      <c r="AI94" s="132" t="e">
        <f t="shared" si="18"/>
        <v>#DIV/0!</v>
      </c>
      <c r="AJ94" s="132" t="e">
        <f t="shared" si="18"/>
        <v>#DIV/0!</v>
      </c>
      <c r="AK94" s="132" t="e">
        <f t="shared" si="18"/>
        <v>#DIV/0!</v>
      </c>
      <c r="AL94" s="132" t="e">
        <f t="shared" si="18"/>
        <v>#DIV/0!</v>
      </c>
      <c r="AM94" s="132" t="e">
        <f t="shared" si="18"/>
        <v>#DIV/0!</v>
      </c>
    </row>
    <row r="95" spans="1:39" outlineLevel="1">
      <c r="A95" s="91"/>
      <c r="B95" s="91"/>
      <c r="C95" s="91"/>
      <c r="D95" s="91"/>
      <c r="E95" s="91"/>
      <c r="F95" s="91"/>
      <c r="G95" s="7"/>
      <c r="H95" s="91"/>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c r="AL95" s="98"/>
      <c r="AM95" s="98"/>
    </row>
    <row r="96" spans="1:39" outlineLevel="1">
      <c r="A96" s="91"/>
      <c r="B96" s="91"/>
      <c r="C96" s="91" t="s">
        <v>343</v>
      </c>
      <c r="D96" s="91"/>
      <c r="E96" s="91"/>
      <c r="F96" s="91"/>
      <c r="G96" s="7" t="s">
        <v>107</v>
      </c>
      <c r="H96" s="91"/>
      <c r="I96" s="98">
        <f>I94*_xlfn.XLOOKUP(I$3,'Variable Inputs'!$I$3:$AM$3,'Variable Inputs'!$I$29:$AM$29)</f>
        <v>0</v>
      </c>
      <c r="J96" s="98">
        <f>J94*_xlfn.XLOOKUP(J$3,'Variable Inputs'!$I$3:$AM$3,'Variable Inputs'!$I$29:$AM$29)</f>
        <v>2310000</v>
      </c>
      <c r="K96" s="98">
        <f>K94*_xlfn.XLOOKUP(K$3,'Variable Inputs'!$I$3:$AM$3,'Variable Inputs'!$I$29:$AM$29)</f>
        <v>2333100</v>
      </c>
      <c r="L96" s="98">
        <f>L94*_xlfn.XLOOKUP(L$3,'Variable Inputs'!$I$3:$AM$3,'Variable Inputs'!$I$29:$AM$29)</f>
        <v>2356431</v>
      </c>
      <c r="M96" s="98">
        <f>M94*_xlfn.XLOOKUP(M$3,'Variable Inputs'!$I$3:$AM$3,'Variable Inputs'!$I$29:$AM$29)</f>
        <v>2379995.3099999996</v>
      </c>
      <c r="N96" s="98">
        <f>N94*_xlfn.XLOOKUP(N$3,'Variable Inputs'!$I$3:$AM$3,'Variable Inputs'!$I$29:$AM$29)</f>
        <v>2403795.2631000001</v>
      </c>
      <c r="O96" s="98">
        <f>O94*_xlfn.XLOOKUP(O$3,'Variable Inputs'!$I$3:$AM$3,'Variable Inputs'!$I$29:$AM$29)</f>
        <v>2427833.2157310001</v>
      </c>
      <c r="P96" s="98">
        <f>P94*_xlfn.XLOOKUP(P$3,'Variable Inputs'!$I$3:$AM$3,'Variable Inputs'!$I$29:$AM$29)</f>
        <v>2452111.5478883097</v>
      </c>
      <c r="Q96" s="98">
        <f>Q94*_xlfn.XLOOKUP(Q$3,'Variable Inputs'!$I$3:$AM$3,'Variable Inputs'!$I$29:$AM$29)</f>
        <v>2476632.6633671927</v>
      </c>
      <c r="R96" s="98">
        <f>R94*_xlfn.XLOOKUP(R$3,'Variable Inputs'!$I$3:$AM$3,'Variable Inputs'!$I$29:$AM$29)</f>
        <v>2501398.990000865</v>
      </c>
      <c r="S96" s="98">
        <f>S94*_xlfn.XLOOKUP(S$3,'Variable Inputs'!$I$3:$AM$3,'Variable Inputs'!$I$29:$AM$29)</f>
        <v>2526412.9799008737</v>
      </c>
      <c r="T96" s="98">
        <f>T94*_xlfn.XLOOKUP(T$3,'Variable Inputs'!$I$3:$AM$3,'Variable Inputs'!$I$29:$AM$29)</f>
        <v>2551677.1096998826</v>
      </c>
      <c r="U96" s="98">
        <f>U94*_xlfn.XLOOKUP(U$3,'Variable Inputs'!$I$3:$AM$3,'Variable Inputs'!$I$29:$AM$29)</f>
        <v>2577193.8807968814</v>
      </c>
      <c r="V96" s="98">
        <f>V94*_xlfn.XLOOKUP(V$3,'Variable Inputs'!$I$3:$AM$3,'Variable Inputs'!$I$29:$AM$29)</f>
        <v>2602965.8196048504</v>
      </c>
      <c r="W96" s="98">
        <f>W94*_xlfn.XLOOKUP(W$3,'Variable Inputs'!$I$3:$AM$3,'Variable Inputs'!$I$29:$AM$29)</f>
        <v>2628995.4778008992</v>
      </c>
      <c r="X96" s="98">
        <f>X94*_xlfn.XLOOKUP(X$3,'Variable Inputs'!$I$3:$AM$3,'Variable Inputs'!$I$29:$AM$29)</f>
        <v>2655285.4325789073</v>
      </c>
      <c r="Y96" s="98">
        <f>Y94*_xlfn.XLOOKUP(Y$3,'Variable Inputs'!$I$3:$AM$3,'Variable Inputs'!$I$29:$AM$29)</f>
        <v>2681838.2869046973</v>
      </c>
      <c r="Z96" s="98">
        <f>Z94*_xlfn.XLOOKUP(Z$3,'Variable Inputs'!$I$3:$AM$3,'Variable Inputs'!$I$29:$AM$29)</f>
        <v>2708656.669773744</v>
      </c>
      <c r="AA96" s="98">
        <f>AA94*_xlfn.XLOOKUP(AA$3,'Variable Inputs'!$I$3:$AM$3,'Variable Inputs'!$I$29:$AM$29)</f>
        <v>2735743.2364714816</v>
      </c>
      <c r="AB96" s="98">
        <f>AB94*_xlfn.XLOOKUP(AB$3,'Variable Inputs'!$I$3:$AM$3,'Variable Inputs'!$I$29:$AM$29)</f>
        <v>2763100.668836196</v>
      </c>
      <c r="AC96" s="98">
        <f>AC94*_xlfn.XLOOKUP(AC$3,'Variable Inputs'!$I$3:$AM$3,'Variable Inputs'!$I$29:$AM$29)</f>
        <v>2790731.6755245579</v>
      </c>
      <c r="AD96" s="98" t="e">
        <f>AD94*_xlfn.XLOOKUP(AD$3,'Variable Inputs'!$I$3:$AM$3,'Variable Inputs'!$I$29:$AM$29)</f>
        <v>#DIV/0!</v>
      </c>
      <c r="AE96" s="98" t="e">
        <f>AE94*_xlfn.XLOOKUP(AE$3,'Variable Inputs'!$I$3:$AM$3,'Variable Inputs'!$I$29:$AM$29)</f>
        <v>#DIV/0!</v>
      </c>
      <c r="AF96" s="98" t="e">
        <f>AF94*_xlfn.XLOOKUP(AF$3,'Variable Inputs'!$I$3:$AM$3,'Variable Inputs'!$I$29:$AM$29)</f>
        <v>#DIV/0!</v>
      </c>
      <c r="AG96" s="98" t="e">
        <f>AG94*_xlfn.XLOOKUP(AG$3,'Variable Inputs'!$I$3:$AM$3,'Variable Inputs'!$I$29:$AM$29)</f>
        <v>#DIV/0!</v>
      </c>
      <c r="AH96" s="98" t="e">
        <f>AH94*_xlfn.XLOOKUP(AH$3,'Variable Inputs'!$I$3:$AM$3,'Variable Inputs'!$I$29:$AM$29)</f>
        <v>#DIV/0!</v>
      </c>
      <c r="AI96" s="98" t="e">
        <f>AI94*_xlfn.XLOOKUP(AI$3,'Variable Inputs'!$I$3:$AM$3,'Variable Inputs'!$I$29:$AM$29)</f>
        <v>#DIV/0!</v>
      </c>
      <c r="AJ96" s="98" t="e">
        <f>AJ94*_xlfn.XLOOKUP(AJ$3,'Variable Inputs'!$I$3:$AM$3,'Variable Inputs'!$I$29:$AM$29)</f>
        <v>#DIV/0!</v>
      </c>
      <c r="AK96" s="98" t="e">
        <f>AK94*_xlfn.XLOOKUP(AK$3,'Variable Inputs'!$I$3:$AM$3,'Variable Inputs'!$I$29:$AM$29)</f>
        <v>#DIV/0!</v>
      </c>
      <c r="AL96" s="98" t="e">
        <f>AL94*_xlfn.XLOOKUP(AL$3,'Variable Inputs'!$I$3:$AM$3,'Variable Inputs'!$I$29:$AM$29)</f>
        <v>#DIV/0!</v>
      </c>
      <c r="AM96" s="98" t="e">
        <f>AM94*_xlfn.XLOOKUP(AM$3,'Variable Inputs'!$I$3:$AM$3,'Variable Inputs'!$I$29:$AM$29)</f>
        <v>#DIV/0!</v>
      </c>
    </row>
    <row r="97" spans="3:39" outlineLevel="1">
      <c r="C97" s="91" t="s">
        <v>344</v>
      </c>
      <c r="D97" s="91"/>
      <c r="E97" s="91"/>
      <c r="F97" s="91"/>
      <c r="G97" s="7" t="s">
        <v>107</v>
      </c>
      <c r="H97" s="91"/>
      <c r="I97" s="98">
        <f>I94*_xlfn.XLOOKUP(I$3,'Variable Inputs'!$I$3:$AM$3,'Variable Inputs'!$I$30:$AM$30)</f>
        <v>0</v>
      </c>
      <c r="J97" s="98">
        <f>J94*_xlfn.XLOOKUP(J$3,'Variable Inputs'!$I$3:$AM$3,'Variable Inputs'!$I$30:$AM$30)</f>
        <v>4690000</v>
      </c>
      <c r="K97" s="98">
        <f>K94*_xlfn.XLOOKUP(K$3,'Variable Inputs'!$I$3:$AM$3,'Variable Inputs'!$I$30:$AM$30)</f>
        <v>4736900</v>
      </c>
      <c r="L97" s="98">
        <f>L94*_xlfn.XLOOKUP(L$3,'Variable Inputs'!$I$3:$AM$3,'Variable Inputs'!$I$30:$AM$30)</f>
        <v>4784269</v>
      </c>
      <c r="M97" s="98">
        <f>M94*_xlfn.XLOOKUP(M$3,'Variable Inputs'!$I$3:$AM$3,'Variable Inputs'!$I$30:$AM$30)</f>
        <v>4832111.6899999995</v>
      </c>
      <c r="N97" s="98">
        <f>N94*_xlfn.XLOOKUP(N$3,'Variable Inputs'!$I$3:$AM$3,'Variable Inputs'!$I$30:$AM$30)</f>
        <v>4880432.8069000002</v>
      </c>
      <c r="O97" s="98">
        <f>O94*_xlfn.XLOOKUP(O$3,'Variable Inputs'!$I$3:$AM$3,'Variable Inputs'!$I$30:$AM$30)</f>
        <v>4929237.1349689998</v>
      </c>
      <c r="P97" s="98">
        <f>P94*_xlfn.XLOOKUP(P$3,'Variable Inputs'!$I$3:$AM$3,'Variable Inputs'!$I$30:$AM$30)</f>
        <v>4978529.5063186893</v>
      </c>
      <c r="Q97" s="98">
        <f>Q94*_xlfn.XLOOKUP(Q$3,'Variable Inputs'!$I$3:$AM$3,'Variable Inputs'!$I$30:$AM$30)</f>
        <v>5028314.8013818767</v>
      </c>
      <c r="R97" s="98">
        <f>R94*_xlfn.XLOOKUP(R$3,'Variable Inputs'!$I$3:$AM$3,'Variable Inputs'!$I$30:$AM$30)</f>
        <v>5078597.9493956957</v>
      </c>
      <c r="S97" s="98">
        <f>S94*_xlfn.XLOOKUP(S$3,'Variable Inputs'!$I$3:$AM$3,'Variable Inputs'!$I$30:$AM$30)</f>
        <v>5129383.9288896527</v>
      </c>
      <c r="T97" s="98">
        <f>T94*_xlfn.XLOOKUP(T$3,'Variable Inputs'!$I$3:$AM$3,'Variable Inputs'!$I$30:$AM$30)</f>
        <v>5180677.7681785496</v>
      </c>
      <c r="U97" s="98">
        <f>U94*_xlfn.XLOOKUP(U$3,'Variable Inputs'!$I$3:$AM$3,'Variable Inputs'!$I$30:$AM$30)</f>
        <v>5232484.5458603352</v>
      </c>
      <c r="V97" s="98">
        <f>V94*_xlfn.XLOOKUP(V$3,'Variable Inputs'!$I$3:$AM$3,'Variable Inputs'!$I$30:$AM$30)</f>
        <v>5284809.3913189387</v>
      </c>
      <c r="W97" s="98">
        <f>W94*_xlfn.XLOOKUP(W$3,'Variable Inputs'!$I$3:$AM$3,'Variable Inputs'!$I$30:$AM$30)</f>
        <v>5337657.4852321288</v>
      </c>
      <c r="X97" s="98">
        <f>X94*_xlfn.XLOOKUP(X$3,'Variable Inputs'!$I$3:$AM$3,'Variable Inputs'!$I$30:$AM$30)</f>
        <v>5391034.0600844482</v>
      </c>
      <c r="Y97" s="98">
        <f>Y94*_xlfn.XLOOKUP(Y$3,'Variable Inputs'!$I$3:$AM$3,'Variable Inputs'!$I$30:$AM$30)</f>
        <v>5444944.4006852945</v>
      </c>
      <c r="Z97" s="98">
        <f>Z94*_xlfn.XLOOKUP(Z$3,'Variable Inputs'!$I$3:$AM$3,'Variable Inputs'!$I$30:$AM$30)</f>
        <v>5499393.8446921473</v>
      </c>
      <c r="AA97" s="98">
        <f>AA94*_xlfn.XLOOKUP(AA$3,'Variable Inputs'!$I$3:$AM$3,'Variable Inputs'!$I$30:$AM$30)</f>
        <v>5554387.7831390686</v>
      </c>
      <c r="AB97" s="98">
        <f>AB94*_xlfn.XLOOKUP(AB$3,'Variable Inputs'!$I$3:$AM$3,'Variable Inputs'!$I$30:$AM$30)</f>
        <v>5609931.6609704588</v>
      </c>
      <c r="AC97" s="98">
        <f>AC94*_xlfn.XLOOKUP(AC$3,'Variable Inputs'!$I$3:$AM$3,'Variable Inputs'!$I$30:$AM$30)</f>
        <v>5666030.9775801636</v>
      </c>
      <c r="AD97" s="98" t="e">
        <f>AD94*_xlfn.XLOOKUP(AD$3,'Variable Inputs'!$I$3:$AM$3,'Variable Inputs'!$I$30:$AM$30)</f>
        <v>#DIV/0!</v>
      </c>
      <c r="AE97" s="98" t="e">
        <f>AE94*_xlfn.XLOOKUP(AE$3,'Variable Inputs'!$I$3:$AM$3,'Variable Inputs'!$I$30:$AM$30)</f>
        <v>#DIV/0!</v>
      </c>
      <c r="AF97" s="98" t="e">
        <f>AF94*_xlfn.XLOOKUP(AF$3,'Variable Inputs'!$I$3:$AM$3,'Variable Inputs'!$I$30:$AM$30)</f>
        <v>#DIV/0!</v>
      </c>
      <c r="AG97" s="98" t="e">
        <f>AG94*_xlfn.XLOOKUP(AG$3,'Variable Inputs'!$I$3:$AM$3,'Variable Inputs'!$I$30:$AM$30)</f>
        <v>#DIV/0!</v>
      </c>
      <c r="AH97" s="98" t="e">
        <f>AH94*_xlfn.XLOOKUP(AH$3,'Variable Inputs'!$I$3:$AM$3,'Variable Inputs'!$I$30:$AM$30)</f>
        <v>#DIV/0!</v>
      </c>
      <c r="AI97" s="98" t="e">
        <f>AI94*_xlfn.XLOOKUP(AI$3,'Variable Inputs'!$I$3:$AM$3,'Variable Inputs'!$I$30:$AM$30)</f>
        <v>#DIV/0!</v>
      </c>
      <c r="AJ97" s="98" t="e">
        <f>AJ94*_xlfn.XLOOKUP(AJ$3,'Variable Inputs'!$I$3:$AM$3,'Variable Inputs'!$I$30:$AM$30)</f>
        <v>#DIV/0!</v>
      </c>
      <c r="AK97" s="98" t="e">
        <f>AK94*_xlfn.XLOOKUP(AK$3,'Variable Inputs'!$I$3:$AM$3,'Variable Inputs'!$I$30:$AM$30)</f>
        <v>#DIV/0!</v>
      </c>
      <c r="AL97" s="98" t="e">
        <f>AL94*_xlfn.XLOOKUP(AL$3,'Variable Inputs'!$I$3:$AM$3,'Variable Inputs'!$I$30:$AM$30)</f>
        <v>#DIV/0!</v>
      </c>
      <c r="AM97" s="98" t="e">
        <f>AM94*_xlfn.XLOOKUP(AM$3,'Variable Inputs'!$I$3:$AM$3,'Variable Inputs'!$I$30:$AM$30)</f>
        <v>#DIV/0!</v>
      </c>
    </row>
    <row r="98" spans="3:39" outlineLevel="1">
      <c r="C98" s="91"/>
      <c r="D98" s="91"/>
      <c r="E98" s="91"/>
      <c r="F98" s="91"/>
      <c r="G98" s="7"/>
      <c r="H98" s="91"/>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c r="AL98" s="98"/>
      <c r="AM98" s="98"/>
    </row>
    <row r="99" spans="3:39" outlineLevel="1">
      <c r="C99" s="91" t="s">
        <v>345</v>
      </c>
      <c r="D99" s="91"/>
      <c r="E99" s="91"/>
      <c r="F99" s="91"/>
      <c r="G99" s="7" t="s">
        <v>324</v>
      </c>
      <c r="H99" s="91"/>
      <c r="I99" s="98">
        <f>I96*_xlfn.XLOOKUP(I3,'Variable Inputs'!$I$3:$AM$3,'Variable Inputs'!$I$32:$AM$32)</f>
        <v>0</v>
      </c>
      <c r="J99" s="98">
        <f>J96*_xlfn.XLOOKUP(J3,'Variable Inputs'!$I$3:$AM$3,'Variable Inputs'!$I$32:$AM$32)</f>
        <v>0</v>
      </c>
      <c r="K99" s="98">
        <f>K96*_xlfn.XLOOKUP(K3,'Variable Inputs'!$I$3:$AM$3,'Variable Inputs'!$I$32:$AM$32)</f>
        <v>0</v>
      </c>
      <c r="L99" s="98">
        <f>L96*_xlfn.XLOOKUP(L3,'Variable Inputs'!$I$3:$AM$3,'Variable Inputs'!$I$32:$AM$32)</f>
        <v>0</v>
      </c>
      <c r="M99" s="98">
        <f>M96*_xlfn.XLOOKUP(M3,'Variable Inputs'!$I$3:$AM$3,'Variable Inputs'!$I$32:$AM$32)</f>
        <v>0</v>
      </c>
      <c r="N99" s="98">
        <f>N96*_xlfn.XLOOKUP(N3,'Variable Inputs'!$I$3:$AM$3,'Variable Inputs'!$I$32:$AM$32)</f>
        <v>0</v>
      </c>
      <c r="O99" s="98">
        <f>O96*_xlfn.XLOOKUP(O3,'Variable Inputs'!$I$3:$AM$3,'Variable Inputs'!$I$32:$AM$32)</f>
        <v>0</v>
      </c>
      <c r="P99" s="98">
        <f>P96*_xlfn.XLOOKUP(P3,'Variable Inputs'!$I$3:$AM$3,'Variable Inputs'!$I$32:$AM$32)</f>
        <v>0</v>
      </c>
      <c r="Q99" s="98">
        <f>Q96*_xlfn.XLOOKUP(Q3,'Variable Inputs'!$I$3:$AM$3,'Variable Inputs'!$I$32:$AM$32)</f>
        <v>0</v>
      </c>
      <c r="R99" s="98">
        <f>R96*_xlfn.XLOOKUP(R3,'Variable Inputs'!$I$3:$AM$3,'Variable Inputs'!$I$32:$AM$32)</f>
        <v>0</v>
      </c>
      <c r="S99" s="98">
        <f>S96*_xlfn.XLOOKUP(S3,'Variable Inputs'!$I$3:$AM$3,'Variable Inputs'!$I$32:$AM$32)</f>
        <v>0</v>
      </c>
      <c r="T99" s="98">
        <f>T96*_xlfn.XLOOKUP(T3,'Variable Inputs'!$I$3:$AM$3,'Variable Inputs'!$I$32:$AM$32)</f>
        <v>0</v>
      </c>
      <c r="U99" s="98">
        <f>U96*_xlfn.XLOOKUP(U3,'Variable Inputs'!$I$3:$AM$3,'Variable Inputs'!$I$32:$AM$32)</f>
        <v>0</v>
      </c>
      <c r="V99" s="98">
        <f>V96*_xlfn.XLOOKUP(V3,'Variable Inputs'!$I$3:$AM$3,'Variable Inputs'!$I$32:$AM$32)</f>
        <v>0</v>
      </c>
      <c r="W99" s="98">
        <f>W96*_xlfn.XLOOKUP(W3,'Variable Inputs'!$I$3:$AM$3,'Variable Inputs'!$I$32:$AM$32)</f>
        <v>0</v>
      </c>
      <c r="X99" s="98">
        <f>X96*_xlfn.XLOOKUP(X3,'Variable Inputs'!$I$3:$AM$3,'Variable Inputs'!$I$32:$AM$32)</f>
        <v>0</v>
      </c>
      <c r="Y99" s="98">
        <f>Y96*_xlfn.XLOOKUP(Y3,'Variable Inputs'!$I$3:$AM$3,'Variable Inputs'!$I$32:$AM$32)</f>
        <v>0</v>
      </c>
      <c r="Z99" s="98">
        <f>Z96*_xlfn.XLOOKUP(Z3,'Variable Inputs'!$I$3:$AM$3,'Variable Inputs'!$I$32:$AM$32)</f>
        <v>0</v>
      </c>
      <c r="AA99" s="98">
        <f>AA96*_xlfn.XLOOKUP(AA3,'Variable Inputs'!$I$3:$AM$3,'Variable Inputs'!$I$32:$AM$32)</f>
        <v>0</v>
      </c>
      <c r="AB99" s="98">
        <f>AB96*_xlfn.XLOOKUP(AB3,'Variable Inputs'!$I$3:$AM$3,'Variable Inputs'!$I$32:$AM$32)</f>
        <v>0</v>
      </c>
      <c r="AC99" s="98">
        <f>AC96*_xlfn.XLOOKUP(AC3,'Variable Inputs'!$I$3:$AM$3,'Variable Inputs'!$I$32:$AM$32)</f>
        <v>0</v>
      </c>
      <c r="AD99" s="98" t="e">
        <f>AD96*_xlfn.XLOOKUP(AD3,'Variable Inputs'!$I$3:$AM$3,'Variable Inputs'!$I$32:$AM$32)</f>
        <v>#DIV/0!</v>
      </c>
      <c r="AE99" s="98" t="e">
        <f>AE96*_xlfn.XLOOKUP(AE3,'Variable Inputs'!$I$3:$AM$3,'Variable Inputs'!$I$32:$AM$32)</f>
        <v>#DIV/0!</v>
      </c>
      <c r="AF99" s="98" t="e">
        <f>AF96*_xlfn.XLOOKUP(AF3,'Variable Inputs'!$I$3:$AM$3,'Variable Inputs'!$I$32:$AM$32)</f>
        <v>#DIV/0!</v>
      </c>
      <c r="AG99" s="98" t="e">
        <f>AG96*_xlfn.XLOOKUP(AG3,'Variable Inputs'!$I$3:$AM$3,'Variable Inputs'!$I$32:$AM$32)</f>
        <v>#DIV/0!</v>
      </c>
      <c r="AH99" s="98" t="e">
        <f>AH96*_xlfn.XLOOKUP(AH3,'Variable Inputs'!$I$3:$AM$3,'Variable Inputs'!$I$32:$AM$32)</f>
        <v>#DIV/0!</v>
      </c>
      <c r="AI99" s="98" t="e">
        <f>AI96*_xlfn.XLOOKUP(AI3,'Variable Inputs'!$I$3:$AM$3,'Variable Inputs'!$I$32:$AM$32)</f>
        <v>#DIV/0!</v>
      </c>
      <c r="AJ99" s="98" t="e">
        <f>AJ96*_xlfn.XLOOKUP(AJ3,'Variable Inputs'!$I$3:$AM$3,'Variable Inputs'!$I$32:$AM$32)</f>
        <v>#DIV/0!</v>
      </c>
      <c r="AK99" s="98" t="e">
        <f>AK96*_xlfn.XLOOKUP(AK3,'Variable Inputs'!$I$3:$AM$3,'Variable Inputs'!$I$32:$AM$32)</f>
        <v>#DIV/0!</v>
      </c>
      <c r="AL99" s="98" t="e">
        <f>AL96*_xlfn.XLOOKUP(AL3,'Variable Inputs'!$I$3:$AM$3,'Variable Inputs'!$I$32:$AM$32)</f>
        <v>#DIV/0!</v>
      </c>
      <c r="AM99" s="98" t="e">
        <f>AM96*_xlfn.XLOOKUP(AM3,'Variable Inputs'!$I$3:$AM$3,'Variable Inputs'!$I$32:$AM$32)</f>
        <v>#DIV/0!</v>
      </c>
    </row>
    <row r="100" spans="3:39" outlineLevel="1">
      <c r="C100" s="91" t="s">
        <v>346</v>
      </c>
      <c r="D100" s="91"/>
      <c r="E100" s="91"/>
      <c r="F100" s="91"/>
      <c r="G100" s="7" t="s">
        <v>324</v>
      </c>
      <c r="H100" s="91"/>
      <c r="I100" s="98">
        <f>I97*_xlfn.XLOOKUP(I3,'Developer Calculations'!$I$3:$AM$3,'Developer Calculations'!$I$21:$AM$21)</f>
        <v>0</v>
      </c>
      <c r="J100" s="98">
        <f>J97*_xlfn.XLOOKUP(J3,'Developer Calculations'!$I$3:$AM$3,'Developer Calculations'!$I$21:$AM$21)</f>
        <v>1102189818.1298945</v>
      </c>
      <c r="K100" s="98">
        <f>K97*_xlfn.XLOOKUP(K3,'Developer Calculations'!$I$3:$AM$3,'Developer Calculations'!$I$21:$AM$21)</f>
        <v>1230391896.9755297</v>
      </c>
      <c r="L100" s="98">
        <f>L97*_xlfn.XLOOKUP(L3,'Developer Calculations'!$I$3:$AM$3,'Developer Calculations'!$I$21:$AM$21)</f>
        <v>1373505901.8342619</v>
      </c>
      <c r="M100" s="98">
        <f>M97*_xlfn.XLOOKUP(M3,'Developer Calculations'!$I$3:$AM$3,'Developer Calculations'!$I$21:$AM$21)</f>
        <v>1533266325.152879</v>
      </c>
      <c r="N100" s="98">
        <f>N97*_xlfn.XLOOKUP(N3,'Developer Calculations'!$I$3:$AM$3,'Developer Calculations'!$I$21:$AM$21)</f>
        <v>1711609408.2364511</v>
      </c>
      <c r="O100" s="98">
        <f>O97*_xlfn.XLOOKUP(O3,'Developer Calculations'!$I$3:$AM$3,'Developer Calculations'!$I$21:$AM$21)</f>
        <v>1910696607.8260593</v>
      </c>
      <c r="P100" s="98">
        <f>P97*_xlfn.XLOOKUP(P3,'Developer Calculations'!$I$3:$AM$3,'Developer Calculations'!$I$21:$AM$21)</f>
        <v>2132940792.2100382</v>
      </c>
      <c r="Q100" s="98">
        <f>Q97*_xlfn.XLOOKUP(Q3,'Developer Calculations'!$I$3:$AM$3,'Developer Calculations'!$I$21:$AM$21)</f>
        <v>2381035484.3565745</v>
      </c>
      <c r="R100" s="98">
        <f>R97*_xlfn.XLOOKUP(R3,'Developer Calculations'!$I$3:$AM$3,'Developer Calculations'!$I$21:$AM$21)</f>
        <v>2657987506.4843659</v>
      </c>
      <c r="S100" s="98">
        <f>S97*_xlfn.XLOOKUP(S3,'Developer Calculations'!$I$3:$AM$3,'Developer Calculations'!$I$21:$AM$21)</f>
        <v>2967153421.712285</v>
      </c>
      <c r="T100" s="98">
        <f>T97*_xlfn.XLOOKUP(T3,'Developer Calculations'!$I$3:$AM$3,'Developer Calculations'!$I$21:$AM$21)</f>
        <v>3312280214.4482932</v>
      </c>
      <c r="U100" s="98">
        <f>U97*_xlfn.XLOOKUP(U3,'Developer Calculations'!$I$3:$AM$3,'Developer Calculations'!$I$21:$AM$21)</f>
        <v>3697550702.5499115</v>
      </c>
      <c r="V100" s="98">
        <f>V97*_xlfn.XLOOKUP(V3,'Developer Calculations'!$I$3:$AM$3,'Developer Calculations'!$I$21:$AM$21)</f>
        <v>4127634231.6359801</v>
      </c>
      <c r="W100" s="98">
        <f>W97*_xlfn.XLOOKUP(W3,'Developer Calculations'!$I$3:$AM$3,'Developer Calculations'!$I$21:$AM$21)</f>
        <v>4607743265.9473248</v>
      </c>
      <c r="X100" s="98">
        <f>X97*_xlfn.XLOOKUP(X3,'Developer Calculations'!$I$3:$AM$3,'Developer Calculations'!$I$21:$AM$21)</f>
        <v>5143696561.6180382</v>
      </c>
      <c r="Y100" s="98">
        <f>Y97*_xlfn.XLOOKUP(Y3,'Developer Calculations'!$I$3:$AM$3,'Developer Calculations'!$I$21:$AM$21)</f>
        <v>5741989687.995717</v>
      </c>
      <c r="Z100" s="98">
        <f>Z97*_xlfn.XLOOKUP(Z3,'Developer Calculations'!$I$3:$AM$3,'Developer Calculations'!$I$21:$AM$21)</f>
        <v>6409873751.7046947</v>
      </c>
      <c r="AA100" s="98">
        <f>AA97*_xlfn.XLOOKUP(AA3,'Developer Calculations'!$I$3:$AM$3,'Developer Calculations'!$I$21:$AM$21)</f>
        <v>7155443277.560874</v>
      </c>
      <c r="AB100" s="98">
        <f>AB97*_xlfn.XLOOKUP(AB3,'Developer Calculations'!$I$3:$AM$3,'Developer Calculations'!$I$21:$AM$21)</f>
        <v>7987734311.4245329</v>
      </c>
      <c r="AC100" s="98">
        <f>AC97*_xlfn.XLOOKUP(AC3,'Developer Calculations'!$I$3:$AM$3,'Developer Calculations'!$I$21:$AM$21)</f>
        <v>8916833933.9639149</v>
      </c>
      <c r="AD100" s="98" t="e">
        <f>AD97*_xlfn.XLOOKUP(AD3,'Developer Calculations'!$I$3:$AM$3,'Developer Calculations'!$I$21:$AM$21)</f>
        <v>#DIV/0!</v>
      </c>
      <c r="AE100" s="98" t="e">
        <f>AE97*_xlfn.XLOOKUP(AE3,'Developer Calculations'!$I$3:$AM$3,'Developer Calculations'!$I$21:$AM$21)</f>
        <v>#DIV/0!</v>
      </c>
      <c r="AF100" s="98" t="e">
        <f>AF97*_xlfn.XLOOKUP(AF3,'Developer Calculations'!$I$3:$AM$3,'Developer Calculations'!$I$21:$AM$21)</f>
        <v>#DIV/0!</v>
      </c>
      <c r="AG100" s="98" t="e">
        <f>AG97*_xlfn.XLOOKUP(AG3,'Developer Calculations'!$I$3:$AM$3,'Developer Calculations'!$I$21:$AM$21)</f>
        <v>#DIV/0!</v>
      </c>
      <c r="AH100" s="98" t="e">
        <f>AH97*_xlfn.XLOOKUP(AH3,'Developer Calculations'!$I$3:$AM$3,'Developer Calculations'!$I$21:$AM$21)</f>
        <v>#DIV/0!</v>
      </c>
      <c r="AI100" s="98" t="e">
        <f>AI97*_xlfn.XLOOKUP(AI3,'Developer Calculations'!$I$3:$AM$3,'Developer Calculations'!$I$21:$AM$21)</f>
        <v>#DIV/0!</v>
      </c>
      <c r="AJ100" s="98" t="e">
        <f>AJ97*_xlfn.XLOOKUP(AJ3,'Developer Calculations'!$I$3:$AM$3,'Developer Calculations'!$I$21:$AM$21)</f>
        <v>#DIV/0!</v>
      </c>
      <c r="AK100" s="98" t="e">
        <f>AK97*_xlfn.XLOOKUP(AK3,'Developer Calculations'!$I$3:$AM$3,'Developer Calculations'!$I$21:$AM$21)</f>
        <v>#DIV/0!</v>
      </c>
      <c r="AL100" s="98" t="e">
        <f>AL97*_xlfn.XLOOKUP(AL3,'Developer Calculations'!$I$3:$AM$3,'Developer Calculations'!$I$21:$AM$21)</f>
        <v>#DIV/0!</v>
      </c>
      <c r="AM100" s="98" t="e">
        <f>AM97*_xlfn.XLOOKUP(AM3,'Developer Calculations'!$I$3:$AM$3,'Developer Calculations'!$I$21:$AM$21)</f>
        <v>#DIV/0!</v>
      </c>
    </row>
    <row r="101" spans="3:39" outlineLevel="1">
      <c r="C101" s="91" t="s">
        <v>347</v>
      </c>
      <c r="D101" s="91"/>
      <c r="E101" s="91"/>
      <c r="F101" s="91"/>
      <c r="G101" s="7" t="s">
        <v>324</v>
      </c>
      <c r="H101" s="91"/>
      <c r="I101" s="98">
        <f t="shared" ref="I101:AM101" si="19">SUM(I99:I100)</f>
        <v>0</v>
      </c>
      <c r="J101" s="98">
        <f t="shared" si="19"/>
        <v>1102189818.1298945</v>
      </c>
      <c r="K101" s="98">
        <f t="shared" si="19"/>
        <v>1230391896.9755297</v>
      </c>
      <c r="L101" s="98">
        <f t="shared" si="19"/>
        <v>1373505901.8342619</v>
      </c>
      <c r="M101" s="98">
        <f t="shared" si="19"/>
        <v>1533266325.152879</v>
      </c>
      <c r="N101" s="98">
        <f t="shared" si="19"/>
        <v>1711609408.2364511</v>
      </c>
      <c r="O101" s="98">
        <f t="shared" si="19"/>
        <v>1910696607.8260593</v>
      </c>
      <c r="P101" s="98">
        <f t="shared" si="19"/>
        <v>2132940792.2100382</v>
      </c>
      <c r="Q101" s="98">
        <f t="shared" si="19"/>
        <v>2381035484.3565745</v>
      </c>
      <c r="R101" s="98">
        <f t="shared" si="19"/>
        <v>2657987506.4843659</v>
      </c>
      <c r="S101" s="98">
        <f t="shared" si="19"/>
        <v>2967153421.712285</v>
      </c>
      <c r="T101" s="98">
        <f t="shared" si="19"/>
        <v>3312280214.4482932</v>
      </c>
      <c r="U101" s="98">
        <f t="shared" si="19"/>
        <v>3697550702.5499115</v>
      </c>
      <c r="V101" s="98">
        <f t="shared" si="19"/>
        <v>4127634231.6359801</v>
      </c>
      <c r="W101" s="98">
        <f t="shared" si="19"/>
        <v>4607743265.9473248</v>
      </c>
      <c r="X101" s="98">
        <f t="shared" si="19"/>
        <v>5143696561.6180382</v>
      </c>
      <c r="Y101" s="98">
        <f t="shared" si="19"/>
        <v>5741989687.995717</v>
      </c>
      <c r="Z101" s="98">
        <f t="shared" si="19"/>
        <v>6409873751.7046947</v>
      </c>
      <c r="AA101" s="98">
        <f t="shared" si="19"/>
        <v>7155443277.560874</v>
      </c>
      <c r="AB101" s="98">
        <f t="shared" si="19"/>
        <v>7987734311.4245329</v>
      </c>
      <c r="AC101" s="98">
        <f t="shared" si="19"/>
        <v>8916833933.9639149</v>
      </c>
      <c r="AD101" s="98" t="e">
        <f t="shared" si="19"/>
        <v>#DIV/0!</v>
      </c>
      <c r="AE101" s="98" t="e">
        <f t="shared" si="19"/>
        <v>#DIV/0!</v>
      </c>
      <c r="AF101" s="98" t="e">
        <f t="shared" si="19"/>
        <v>#DIV/0!</v>
      </c>
      <c r="AG101" s="98" t="e">
        <f t="shared" si="19"/>
        <v>#DIV/0!</v>
      </c>
      <c r="AH101" s="98" t="e">
        <f t="shared" si="19"/>
        <v>#DIV/0!</v>
      </c>
      <c r="AI101" s="98" t="e">
        <f t="shared" si="19"/>
        <v>#DIV/0!</v>
      </c>
      <c r="AJ101" s="98" t="e">
        <f t="shared" si="19"/>
        <v>#DIV/0!</v>
      </c>
      <c r="AK101" s="98" t="e">
        <f t="shared" si="19"/>
        <v>#DIV/0!</v>
      </c>
      <c r="AL101" s="98" t="e">
        <f t="shared" si="19"/>
        <v>#DIV/0!</v>
      </c>
      <c r="AM101" s="98" t="e">
        <f t="shared" si="19"/>
        <v>#DIV/0!</v>
      </c>
    </row>
    <row r="102" spans="3:39" outlineLevel="1">
      <c r="C102" s="91"/>
      <c r="D102" s="91"/>
      <c r="E102" s="91"/>
      <c r="F102" s="91"/>
      <c r="G102" s="7"/>
      <c r="H102" s="91"/>
      <c r="I102" s="91"/>
      <c r="J102" s="91"/>
      <c r="K102" s="91"/>
      <c r="L102" s="91"/>
      <c r="M102" s="91"/>
      <c r="N102" s="91"/>
      <c r="O102" s="91"/>
      <c r="P102" s="91"/>
      <c r="Q102" s="91"/>
      <c r="R102" s="91"/>
      <c r="S102" s="91"/>
      <c r="T102" s="91"/>
      <c r="U102" s="91"/>
      <c r="V102" s="91"/>
      <c r="W102" s="91"/>
      <c r="X102" s="91"/>
      <c r="Y102" s="91"/>
      <c r="Z102" s="91"/>
      <c r="AA102" s="91"/>
      <c r="AB102" s="91"/>
      <c r="AC102" s="91"/>
      <c r="AD102" s="91"/>
      <c r="AE102" s="91"/>
      <c r="AF102" s="91"/>
      <c r="AG102" s="91"/>
      <c r="AH102" s="91"/>
      <c r="AI102" s="91"/>
      <c r="AJ102" s="91"/>
      <c r="AK102" s="91"/>
      <c r="AL102" s="91"/>
      <c r="AM102" s="91"/>
    </row>
    <row r="103" spans="3:39" outlineLevel="1">
      <c r="C103" s="91" t="s">
        <v>348</v>
      </c>
      <c r="D103" s="91"/>
      <c r="E103" s="91"/>
      <c r="F103" s="91"/>
      <c r="G103" s="7" t="s">
        <v>107</v>
      </c>
      <c r="H103" s="91"/>
      <c r="I103" s="98">
        <f t="shared" ref="I103:AM103" si="20">I88</f>
        <v>0</v>
      </c>
      <c r="J103" s="98">
        <f t="shared" si="20"/>
        <v>6000000</v>
      </c>
      <c r="K103" s="98">
        <f t="shared" si="20"/>
        <v>6060000</v>
      </c>
      <c r="L103" s="98">
        <f t="shared" si="20"/>
        <v>6120600</v>
      </c>
      <c r="M103" s="98">
        <f t="shared" si="20"/>
        <v>6181805.9999999991</v>
      </c>
      <c r="N103" s="98">
        <f t="shared" si="20"/>
        <v>6243624.0600000005</v>
      </c>
      <c r="O103" s="98">
        <f t="shared" si="20"/>
        <v>6306060.3005999997</v>
      </c>
      <c r="P103" s="98">
        <f t="shared" si="20"/>
        <v>6369120.9036059994</v>
      </c>
      <c r="Q103" s="98">
        <f t="shared" si="20"/>
        <v>6432812.1126420591</v>
      </c>
      <c r="R103" s="98">
        <f t="shared" si="20"/>
        <v>6497140.2337684799</v>
      </c>
      <c r="S103" s="98">
        <f t="shared" si="20"/>
        <v>6562111.6361061651</v>
      </c>
      <c r="T103" s="98">
        <f t="shared" si="20"/>
        <v>6627732.7524672272</v>
      </c>
      <c r="U103" s="98">
        <f t="shared" si="20"/>
        <v>6694010.0799918994</v>
      </c>
      <c r="V103" s="98">
        <f t="shared" si="20"/>
        <v>6760950.1807918185</v>
      </c>
      <c r="W103" s="98">
        <f t="shared" si="20"/>
        <v>6828559.6825997373</v>
      </c>
      <c r="X103" s="98">
        <f t="shared" si="20"/>
        <v>6896845.2794257337</v>
      </c>
      <c r="Y103" s="98">
        <f t="shared" si="20"/>
        <v>6965813.7322199922</v>
      </c>
      <c r="Z103" s="98">
        <f t="shared" si="20"/>
        <v>7035471.8695421917</v>
      </c>
      <c r="AA103" s="98">
        <f t="shared" si="20"/>
        <v>7105826.5882376134</v>
      </c>
      <c r="AB103" s="98">
        <f t="shared" si="20"/>
        <v>7176884.85411999</v>
      </c>
      <c r="AC103" s="98">
        <f t="shared" si="20"/>
        <v>7248653.7026611893</v>
      </c>
      <c r="AD103" s="98">
        <f t="shared" si="20"/>
        <v>0</v>
      </c>
      <c r="AE103" s="98">
        <f t="shared" si="20"/>
        <v>0</v>
      </c>
      <c r="AF103" s="98">
        <f t="shared" si="20"/>
        <v>0</v>
      </c>
      <c r="AG103" s="98">
        <f t="shared" si="20"/>
        <v>0</v>
      </c>
      <c r="AH103" s="98">
        <f t="shared" si="20"/>
        <v>0</v>
      </c>
      <c r="AI103" s="98">
        <f t="shared" si="20"/>
        <v>0</v>
      </c>
      <c r="AJ103" s="98">
        <f t="shared" si="20"/>
        <v>0</v>
      </c>
      <c r="AK103" s="98">
        <f t="shared" si="20"/>
        <v>0</v>
      </c>
      <c r="AL103" s="98">
        <f t="shared" si="20"/>
        <v>0</v>
      </c>
      <c r="AM103" s="98">
        <f t="shared" si="20"/>
        <v>0</v>
      </c>
    </row>
    <row r="104" spans="3:39" outlineLevel="1">
      <c r="C104" s="91" t="s">
        <v>349</v>
      </c>
      <c r="D104" s="91"/>
      <c r="E104" s="91"/>
      <c r="F104" s="91"/>
      <c r="G104" s="7" t="s">
        <v>107</v>
      </c>
      <c r="H104" s="91"/>
      <c r="I104" s="98">
        <f>I103*_xlfn.XLOOKUP(I3,'Variable Inputs'!$I$3:$AM$3,'Variable Inputs'!$I$52:$AM$52)</f>
        <v>0</v>
      </c>
      <c r="J104" s="98">
        <f>J103*_xlfn.XLOOKUP(J3,'Variable Inputs'!$I$3:$AM$3,'Variable Inputs'!$I$52:$AM$52)</f>
        <v>6000000</v>
      </c>
      <c r="K104" s="98">
        <f>K103*_xlfn.XLOOKUP(K3,'Variable Inputs'!$I$3:$AM$3,'Variable Inputs'!$I$52:$AM$52)</f>
        <v>6060000</v>
      </c>
      <c r="L104" s="98">
        <f>L103*_xlfn.XLOOKUP(L3,'Variable Inputs'!$I$3:$AM$3,'Variable Inputs'!$I$52:$AM$52)</f>
        <v>6120600</v>
      </c>
      <c r="M104" s="98">
        <f>M103*_xlfn.XLOOKUP(M3,'Variable Inputs'!$I$3:$AM$3,'Variable Inputs'!$I$52:$AM$52)</f>
        <v>6181805.9999999991</v>
      </c>
      <c r="N104" s="98">
        <f>N103*_xlfn.XLOOKUP(N3,'Variable Inputs'!$I$3:$AM$3,'Variable Inputs'!$I$52:$AM$52)</f>
        <v>6243624.0600000005</v>
      </c>
      <c r="O104" s="98">
        <f>O103*_xlfn.XLOOKUP(O3,'Variable Inputs'!$I$3:$AM$3,'Variable Inputs'!$I$52:$AM$52)</f>
        <v>6306060.3005999997</v>
      </c>
      <c r="P104" s="98">
        <f>P103*_xlfn.XLOOKUP(P3,'Variable Inputs'!$I$3:$AM$3,'Variable Inputs'!$I$52:$AM$52)</f>
        <v>6369120.9036059994</v>
      </c>
      <c r="Q104" s="98">
        <f>Q103*_xlfn.XLOOKUP(Q3,'Variable Inputs'!$I$3:$AM$3,'Variable Inputs'!$I$52:$AM$52)</f>
        <v>6432812.1126420591</v>
      </c>
      <c r="R104" s="98">
        <f>R103*_xlfn.XLOOKUP(R3,'Variable Inputs'!$I$3:$AM$3,'Variable Inputs'!$I$52:$AM$52)</f>
        <v>6497140.2337684799</v>
      </c>
      <c r="S104" s="98">
        <f>S103*_xlfn.XLOOKUP(S3,'Variable Inputs'!$I$3:$AM$3,'Variable Inputs'!$I$52:$AM$52)</f>
        <v>6562111.6361061651</v>
      </c>
      <c r="T104" s="98">
        <f>T103*_xlfn.XLOOKUP(T3,'Variable Inputs'!$I$3:$AM$3,'Variable Inputs'!$I$52:$AM$52)</f>
        <v>6627732.7524672272</v>
      </c>
      <c r="U104" s="98">
        <f>U103*_xlfn.XLOOKUP(U3,'Variable Inputs'!$I$3:$AM$3,'Variable Inputs'!$I$52:$AM$52)</f>
        <v>6694010.0799918994</v>
      </c>
      <c r="V104" s="98">
        <f>V103*_xlfn.XLOOKUP(V3,'Variable Inputs'!$I$3:$AM$3,'Variable Inputs'!$I$52:$AM$52)</f>
        <v>6760950.1807918185</v>
      </c>
      <c r="W104" s="98">
        <f>W103*_xlfn.XLOOKUP(W3,'Variable Inputs'!$I$3:$AM$3,'Variable Inputs'!$I$52:$AM$52)</f>
        <v>6828559.6825997373</v>
      </c>
      <c r="X104" s="98">
        <f>X103*_xlfn.XLOOKUP(X3,'Variable Inputs'!$I$3:$AM$3,'Variable Inputs'!$I$52:$AM$52)</f>
        <v>6896845.2794257337</v>
      </c>
      <c r="Y104" s="98">
        <f>Y103*_xlfn.XLOOKUP(Y3,'Variable Inputs'!$I$3:$AM$3,'Variable Inputs'!$I$52:$AM$52)</f>
        <v>6965813.7322199922</v>
      </c>
      <c r="Z104" s="98">
        <f>Z103*_xlfn.XLOOKUP(Z3,'Variable Inputs'!$I$3:$AM$3,'Variable Inputs'!$I$52:$AM$52)</f>
        <v>7035471.8695421917</v>
      </c>
      <c r="AA104" s="98">
        <f>AA103*_xlfn.XLOOKUP(AA3,'Variable Inputs'!$I$3:$AM$3,'Variable Inputs'!$I$52:$AM$52)</f>
        <v>7105826.5882376134</v>
      </c>
      <c r="AB104" s="98">
        <f>AB103*_xlfn.XLOOKUP(AB3,'Variable Inputs'!$I$3:$AM$3,'Variable Inputs'!$I$52:$AM$52)</f>
        <v>7176884.85411999</v>
      </c>
      <c r="AC104" s="98">
        <f>AC103*_xlfn.XLOOKUP(AC3,'Variable Inputs'!$I$3:$AM$3,'Variable Inputs'!$I$52:$AM$52)</f>
        <v>7248653.7026611893</v>
      </c>
      <c r="AD104" s="98">
        <f>AD103*_xlfn.XLOOKUP(AD3,'Variable Inputs'!$I$3:$AM$3,'Variable Inputs'!$I$52:$AM$52)</f>
        <v>0</v>
      </c>
      <c r="AE104" s="98">
        <f>AE103*_xlfn.XLOOKUP(AE3,'Variable Inputs'!$I$3:$AM$3,'Variable Inputs'!$I$52:$AM$52)</f>
        <v>0</v>
      </c>
      <c r="AF104" s="98">
        <f>AF103*_xlfn.XLOOKUP(AF3,'Variable Inputs'!$I$3:$AM$3,'Variable Inputs'!$I$52:$AM$52)</f>
        <v>0</v>
      </c>
      <c r="AG104" s="98">
        <f>AG103*_xlfn.XLOOKUP(AG3,'Variable Inputs'!$I$3:$AM$3,'Variable Inputs'!$I$52:$AM$52)</f>
        <v>0</v>
      </c>
      <c r="AH104" s="98">
        <f>AH103*_xlfn.XLOOKUP(AH3,'Variable Inputs'!$I$3:$AM$3,'Variable Inputs'!$I$52:$AM$52)</f>
        <v>0</v>
      </c>
      <c r="AI104" s="98">
        <f>AI103*_xlfn.XLOOKUP(AI3,'Variable Inputs'!$I$3:$AM$3,'Variable Inputs'!$I$52:$AM$52)</f>
        <v>0</v>
      </c>
      <c r="AJ104" s="98">
        <f>AJ103*_xlfn.XLOOKUP(AJ3,'Variable Inputs'!$I$3:$AM$3,'Variable Inputs'!$I$52:$AM$52)</f>
        <v>0</v>
      </c>
      <c r="AK104" s="98">
        <f>AK103*_xlfn.XLOOKUP(AK3,'Variable Inputs'!$I$3:$AM$3,'Variable Inputs'!$I$52:$AM$52)</f>
        <v>0</v>
      </c>
      <c r="AL104" s="98">
        <f>AL103*_xlfn.XLOOKUP(AL3,'Variable Inputs'!$I$3:$AM$3,'Variable Inputs'!$I$52:$AM$52)</f>
        <v>0</v>
      </c>
      <c r="AM104" s="98">
        <f>AM103*_xlfn.XLOOKUP(AM3,'Variable Inputs'!$I$3:$AM$3,'Variable Inputs'!$I$52:$AM$52)</f>
        <v>0</v>
      </c>
    </row>
    <row r="105" spans="3:39" outlineLevel="1">
      <c r="C105" s="91" t="s">
        <v>350</v>
      </c>
      <c r="D105" s="91"/>
      <c r="E105" s="91"/>
      <c r="F105" s="91"/>
      <c r="G105" s="7" t="s">
        <v>107</v>
      </c>
      <c r="H105" s="91"/>
      <c r="I105" s="98">
        <f t="shared" ref="I105:AM105" si="21">I89</f>
        <v>0</v>
      </c>
      <c r="J105" s="98">
        <f t="shared" si="21"/>
        <v>1000000</v>
      </c>
      <c r="K105" s="98">
        <f t="shared" si="21"/>
        <v>1010000</v>
      </c>
      <c r="L105" s="98">
        <f t="shared" si="21"/>
        <v>1020100</v>
      </c>
      <c r="M105" s="98">
        <f t="shared" si="21"/>
        <v>1030300.9999999999</v>
      </c>
      <c r="N105" s="98">
        <f t="shared" si="21"/>
        <v>1040604.01</v>
      </c>
      <c r="O105" s="98">
        <f t="shared" si="21"/>
        <v>1051010.0500999999</v>
      </c>
      <c r="P105" s="98">
        <f t="shared" si="21"/>
        <v>1061520.1506009998</v>
      </c>
      <c r="Q105" s="98">
        <f t="shared" si="21"/>
        <v>1072135.3521070099</v>
      </c>
      <c r="R105" s="98">
        <f t="shared" si="21"/>
        <v>1082856.7056280801</v>
      </c>
      <c r="S105" s="98">
        <f t="shared" si="21"/>
        <v>1093685.2726843609</v>
      </c>
      <c r="T105" s="98">
        <f t="shared" si="21"/>
        <v>1104622.1254112045</v>
      </c>
      <c r="U105" s="98">
        <f t="shared" si="21"/>
        <v>1115668.3466653165</v>
      </c>
      <c r="V105" s="98">
        <f t="shared" si="21"/>
        <v>1126825.0301319698</v>
      </c>
      <c r="W105" s="98">
        <f t="shared" si="21"/>
        <v>1138093.2804332895</v>
      </c>
      <c r="X105" s="98">
        <f t="shared" si="21"/>
        <v>1149474.2132376223</v>
      </c>
      <c r="Y105" s="98">
        <f t="shared" si="21"/>
        <v>1160968.9553699987</v>
      </c>
      <c r="Z105" s="98">
        <f t="shared" si="21"/>
        <v>1172578.6449236986</v>
      </c>
      <c r="AA105" s="98">
        <f t="shared" si="21"/>
        <v>1184304.4313729357</v>
      </c>
      <c r="AB105" s="98">
        <f t="shared" si="21"/>
        <v>1196147.4756866649</v>
      </c>
      <c r="AC105" s="98">
        <f t="shared" si="21"/>
        <v>1208108.9504435316</v>
      </c>
      <c r="AD105" s="98">
        <f t="shared" si="21"/>
        <v>0</v>
      </c>
      <c r="AE105" s="98">
        <f t="shared" si="21"/>
        <v>0</v>
      </c>
      <c r="AF105" s="98">
        <f t="shared" si="21"/>
        <v>0</v>
      </c>
      <c r="AG105" s="98">
        <f t="shared" si="21"/>
        <v>0</v>
      </c>
      <c r="AH105" s="98">
        <f t="shared" si="21"/>
        <v>0</v>
      </c>
      <c r="AI105" s="98">
        <f t="shared" si="21"/>
        <v>0</v>
      </c>
      <c r="AJ105" s="98">
        <f t="shared" si="21"/>
        <v>0</v>
      </c>
      <c r="AK105" s="98">
        <f t="shared" si="21"/>
        <v>0</v>
      </c>
      <c r="AL105" s="98">
        <f t="shared" si="21"/>
        <v>0</v>
      </c>
      <c r="AM105" s="98">
        <f t="shared" si="21"/>
        <v>0</v>
      </c>
    </row>
    <row r="106" spans="3:39" outlineLevel="1">
      <c r="C106" s="91" t="s">
        <v>351</v>
      </c>
      <c r="D106" s="91"/>
      <c r="E106" s="91"/>
      <c r="F106" s="91"/>
      <c r="G106" s="7" t="s">
        <v>107</v>
      </c>
      <c r="H106" s="91"/>
      <c r="I106" s="98">
        <f>I105*_xlfn.XLOOKUP(I3,'Variable Inputs'!$I$3:$AM$3,'Variable Inputs'!$I$53:$AM$53)</f>
        <v>0</v>
      </c>
      <c r="J106" s="98">
        <f>J105*_xlfn.XLOOKUP(J3,'Variable Inputs'!$I$3:$AM$3,'Variable Inputs'!$I$53:$AM$53)</f>
        <v>1000000</v>
      </c>
      <c r="K106" s="98">
        <f>K105*_xlfn.XLOOKUP(K3,'Variable Inputs'!$I$3:$AM$3,'Variable Inputs'!$I$53:$AM$53)</f>
        <v>1010000</v>
      </c>
      <c r="L106" s="98">
        <f>L105*_xlfn.XLOOKUP(L3,'Variable Inputs'!$I$3:$AM$3,'Variable Inputs'!$I$53:$AM$53)</f>
        <v>1020100</v>
      </c>
      <c r="M106" s="98">
        <f>M105*_xlfn.XLOOKUP(M3,'Variable Inputs'!$I$3:$AM$3,'Variable Inputs'!$I$53:$AM$53)</f>
        <v>1030300.9999999999</v>
      </c>
      <c r="N106" s="98">
        <f>N105*_xlfn.XLOOKUP(N3,'Variable Inputs'!$I$3:$AM$3,'Variable Inputs'!$I$53:$AM$53)</f>
        <v>1040604.01</v>
      </c>
      <c r="O106" s="98">
        <f>O105*_xlfn.XLOOKUP(O3,'Variable Inputs'!$I$3:$AM$3,'Variable Inputs'!$I$53:$AM$53)</f>
        <v>1051010.0500999999</v>
      </c>
      <c r="P106" s="98">
        <f>P105*_xlfn.XLOOKUP(P3,'Variable Inputs'!$I$3:$AM$3,'Variable Inputs'!$I$53:$AM$53)</f>
        <v>1061520.1506009998</v>
      </c>
      <c r="Q106" s="98">
        <f>Q105*_xlfn.XLOOKUP(Q3,'Variable Inputs'!$I$3:$AM$3,'Variable Inputs'!$I$53:$AM$53)</f>
        <v>1072135.3521070099</v>
      </c>
      <c r="R106" s="98">
        <f>R105*_xlfn.XLOOKUP(R3,'Variable Inputs'!$I$3:$AM$3,'Variable Inputs'!$I$53:$AM$53)</f>
        <v>1082856.7056280801</v>
      </c>
      <c r="S106" s="98">
        <f>S105*_xlfn.XLOOKUP(S3,'Variable Inputs'!$I$3:$AM$3,'Variable Inputs'!$I$53:$AM$53)</f>
        <v>1093685.2726843609</v>
      </c>
      <c r="T106" s="98">
        <f>T105*_xlfn.XLOOKUP(T3,'Variable Inputs'!$I$3:$AM$3,'Variable Inputs'!$I$53:$AM$53)</f>
        <v>1104622.1254112045</v>
      </c>
      <c r="U106" s="98">
        <f>U105*_xlfn.XLOOKUP(U3,'Variable Inputs'!$I$3:$AM$3,'Variable Inputs'!$I$53:$AM$53)</f>
        <v>1115668.3466653165</v>
      </c>
      <c r="V106" s="98">
        <f>V105*_xlfn.XLOOKUP(V3,'Variable Inputs'!$I$3:$AM$3,'Variable Inputs'!$I$53:$AM$53)</f>
        <v>1126825.0301319698</v>
      </c>
      <c r="W106" s="98">
        <f>W105*_xlfn.XLOOKUP(W3,'Variable Inputs'!$I$3:$AM$3,'Variable Inputs'!$I$53:$AM$53)</f>
        <v>1138093.2804332895</v>
      </c>
      <c r="X106" s="98">
        <f>X105*_xlfn.XLOOKUP(X3,'Variable Inputs'!$I$3:$AM$3,'Variable Inputs'!$I$53:$AM$53)</f>
        <v>1149474.2132376223</v>
      </c>
      <c r="Y106" s="98">
        <f>Y105*_xlfn.XLOOKUP(Y3,'Variable Inputs'!$I$3:$AM$3,'Variable Inputs'!$I$53:$AM$53)</f>
        <v>1160968.9553699987</v>
      </c>
      <c r="Z106" s="98">
        <f>Z105*_xlfn.XLOOKUP(Z3,'Variable Inputs'!$I$3:$AM$3,'Variable Inputs'!$I$53:$AM$53)</f>
        <v>1172578.6449236986</v>
      </c>
      <c r="AA106" s="98">
        <f>AA105*_xlfn.XLOOKUP(AA3,'Variable Inputs'!$I$3:$AM$3,'Variable Inputs'!$I$53:$AM$53)</f>
        <v>1184304.4313729357</v>
      </c>
      <c r="AB106" s="98">
        <f>AB105*_xlfn.XLOOKUP(AB3,'Variable Inputs'!$I$3:$AM$3,'Variable Inputs'!$I$53:$AM$53)</f>
        <v>1196147.4756866649</v>
      </c>
      <c r="AC106" s="98">
        <f>AC105*_xlfn.XLOOKUP(AC3,'Variable Inputs'!$I$3:$AM$3,'Variable Inputs'!$I$53:$AM$53)</f>
        <v>1208108.9504435316</v>
      </c>
      <c r="AD106" s="98">
        <f>AD105*_xlfn.XLOOKUP(AD3,'Variable Inputs'!$I$3:$AM$3,'Variable Inputs'!$I$53:$AM$53)</f>
        <v>0</v>
      </c>
      <c r="AE106" s="98">
        <f>AE105*_xlfn.XLOOKUP(AE3,'Variable Inputs'!$I$3:$AM$3,'Variable Inputs'!$I$53:$AM$53)</f>
        <v>0</v>
      </c>
      <c r="AF106" s="98">
        <f>AF105*_xlfn.XLOOKUP(AF3,'Variable Inputs'!$I$3:$AM$3,'Variable Inputs'!$I$53:$AM$53)</f>
        <v>0</v>
      </c>
      <c r="AG106" s="98">
        <f>AG105*_xlfn.XLOOKUP(AG3,'Variable Inputs'!$I$3:$AM$3,'Variable Inputs'!$I$53:$AM$53)</f>
        <v>0</v>
      </c>
      <c r="AH106" s="98">
        <f>AH105*_xlfn.XLOOKUP(AH3,'Variable Inputs'!$I$3:$AM$3,'Variable Inputs'!$I$53:$AM$53)</f>
        <v>0</v>
      </c>
      <c r="AI106" s="98">
        <f>AI105*_xlfn.XLOOKUP(AI3,'Variable Inputs'!$I$3:$AM$3,'Variable Inputs'!$I$53:$AM$53)</f>
        <v>0</v>
      </c>
      <c r="AJ106" s="98">
        <f>AJ105*_xlfn.XLOOKUP(AJ3,'Variable Inputs'!$I$3:$AM$3,'Variable Inputs'!$I$53:$AM$53)</f>
        <v>0</v>
      </c>
      <c r="AK106" s="98">
        <f>AK105*_xlfn.XLOOKUP(AK3,'Variable Inputs'!$I$3:$AM$3,'Variable Inputs'!$I$53:$AM$53)</f>
        <v>0</v>
      </c>
      <c r="AL106" s="98">
        <f>AL105*_xlfn.XLOOKUP(AL3,'Variable Inputs'!$I$3:$AM$3,'Variable Inputs'!$I$53:$AM$53)</f>
        <v>0</v>
      </c>
      <c r="AM106" s="98">
        <f>AM105*_xlfn.XLOOKUP(AM3,'Variable Inputs'!$I$3:$AM$3,'Variable Inputs'!$I$53:$AM$53)</f>
        <v>0</v>
      </c>
    </row>
    <row r="107" spans="3:39" outlineLevel="1">
      <c r="C107" s="48" t="s">
        <v>352</v>
      </c>
      <c r="D107" s="48"/>
      <c r="E107" s="48"/>
      <c r="F107" s="48"/>
      <c r="G107" s="51" t="s">
        <v>107</v>
      </c>
      <c r="H107" s="48"/>
      <c r="I107" s="50">
        <f t="shared" ref="I107:AM107" si="22">SUM(I106,I104)</f>
        <v>0</v>
      </c>
      <c r="J107" s="50">
        <f t="shared" si="22"/>
        <v>7000000</v>
      </c>
      <c r="K107" s="50">
        <f t="shared" si="22"/>
        <v>7070000</v>
      </c>
      <c r="L107" s="50">
        <f t="shared" si="22"/>
        <v>7140700</v>
      </c>
      <c r="M107" s="50">
        <f t="shared" si="22"/>
        <v>7212106.9999999991</v>
      </c>
      <c r="N107" s="50">
        <f t="shared" si="22"/>
        <v>7284228.0700000003</v>
      </c>
      <c r="O107" s="50">
        <f t="shared" si="22"/>
        <v>7357070.3506999994</v>
      </c>
      <c r="P107" s="50">
        <f t="shared" si="22"/>
        <v>7430641.054206999</v>
      </c>
      <c r="Q107" s="50">
        <f t="shared" si="22"/>
        <v>7504947.464749069</v>
      </c>
      <c r="R107" s="50">
        <f t="shared" si="22"/>
        <v>7579996.9393965602</v>
      </c>
      <c r="S107" s="50">
        <f t="shared" si="22"/>
        <v>7655796.908790526</v>
      </c>
      <c r="T107" s="50">
        <f t="shared" si="22"/>
        <v>7732354.8778784312</v>
      </c>
      <c r="U107" s="50">
        <f t="shared" si="22"/>
        <v>7809678.4266572157</v>
      </c>
      <c r="V107" s="50">
        <f t="shared" si="22"/>
        <v>7887775.2109237881</v>
      </c>
      <c r="W107" s="50">
        <f t="shared" si="22"/>
        <v>7966652.963033027</v>
      </c>
      <c r="X107" s="50">
        <f t="shared" si="22"/>
        <v>8046319.4926633555</v>
      </c>
      <c r="Y107" s="50">
        <f t="shared" si="22"/>
        <v>8126782.6875899909</v>
      </c>
      <c r="Z107" s="50">
        <f t="shared" si="22"/>
        <v>8208050.5144658908</v>
      </c>
      <c r="AA107" s="50">
        <f t="shared" si="22"/>
        <v>8290131.0196105493</v>
      </c>
      <c r="AB107" s="50">
        <f t="shared" si="22"/>
        <v>8373032.3298066547</v>
      </c>
      <c r="AC107" s="50">
        <f t="shared" si="22"/>
        <v>8456762.6531047206</v>
      </c>
      <c r="AD107" s="50">
        <f t="shared" si="22"/>
        <v>0</v>
      </c>
      <c r="AE107" s="50">
        <f t="shared" si="22"/>
        <v>0</v>
      </c>
      <c r="AF107" s="50">
        <f t="shared" si="22"/>
        <v>0</v>
      </c>
      <c r="AG107" s="50">
        <f t="shared" si="22"/>
        <v>0</v>
      </c>
      <c r="AH107" s="50">
        <f t="shared" si="22"/>
        <v>0</v>
      </c>
      <c r="AI107" s="50">
        <f t="shared" si="22"/>
        <v>0</v>
      </c>
      <c r="AJ107" s="50">
        <f t="shared" si="22"/>
        <v>0</v>
      </c>
      <c r="AK107" s="50">
        <f t="shared" si="22"/>
        <v>0</v>
      </c>
      <c r="AL107" s="50">
        <f t="shared" si="22"/>
        <v>0</v>
      </c>
      <c r="AM107" s="50">
        <f t="shared" si="22"/>
        <v>0</v>
      </c>
    </row>
    <row r="108" spans="3:39" outlineLevel="1">
      <c r="C108" s="91"/>
      <c r="D108" s="91"/>
      <c r="E108" s="91"/>
      <c r="F108" s="91"/>
      <c r="G108" s="7"/>
      <c r="H108" s="91"/>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c r="AL108" s="98"/>
      <c r="AM108" s="98"/>
    </row>
    <row r="109" spans="3:39" outlineLevel="1">
      <c r="C109" s="91" t="s">
        <v>144</v>
      </c>
      <c r="D109" s="91"/>
      <c r="E109" s="91"/>
      <c r="F109" s="91"/>
      <c r="G109" s="7" t="s">
        <v>226</v>
      </c>
      <c r="H109" s="91"/>
      <c r="I109" s="95">
        <f>_xlfn.XLOOKUP(I3,'Variable Inputs'!$I$3:$AM$3,'Variable Inputs'!$I$33:$AM$33)*I6</f>
        <v>0</v>
      </c>
      <c r="J109" s="95">
        <f>_xlfn.XLOOKUP(J3,'Variable Inputs'!$I$3:$AM$3,'Variable Inputs'!$I$33:$AM$33)*J6</f>
        <v>0</v>
      </c>
      <c r="K109" s="95">
        <f>_xlfn.XLOOKUP(K3,'Variable Inputs'!$I$3:$AM$3,'Variable Inputs'!$I$33:$AM$33)*K6</f>
        <v>0</v>
      </c>
      <c r="L109" s="95">
        <f>_xlfn.XLOOKUP(L3,'Variable Inputs'!$I$3:$AM$3,'Variable Inputs'!$I$33:$AM$33)*L6</f>
        <v>0</v>
      </c>
      <c r="M109" s="95">
        <f>_xlfn.XLOOKUP(M3,'Variable Inputs'!$I$3:$AM$3,'Variable Inputs'!$I$33:$AM$33)*M6</f>
        <v>0</v>
      </c>
      <c r="N109" s="95">
        <f>_xlfn.XLOOKUP(N3,'Variable Inputs'!$I$3:$AM$3,'Variable Inputs'!$I$33:$AM$33)*N6</f>
        <v>0</v>
      </c>
      <c r="O109" s="95">
        <f>_xlfn.XLOOKUP(O3,'Variable Inputs'!$I$3:$AM$3,'Variable Inputs'!$I$33:$AM$33)*O6</f>
        <v>0</v>
      </c>
      <c r="P109" s="95">
        <f>_xlfn.XLOOKUP(P3,'Variable Inputs'!$I$3:$AM$3,'Variable Inputs'!$I$33:$AM$33)*P6</f>
        <v>0</v>
      </c>
      <c r="Q109" s="95">
        <f>_xlfn.XLOOKUP(Q3,'Variable Inputs'!$I$3:$AM$3,'Variable Inputs'!$I$33:$AM$33)*Q6</f>
        <v>0</v>
      </c>
      <c r="R109" s="95">
        <f>_xlfn.XLOOKUP(R3,'Variable Inputs'!$I$3:$AM$3,'Variable Inputs'!$I$33:$AM$33)*R6</f>
        <v>0</v>
      </c>
      <c r="S109" s="95">
        <f>_xlfn.XLOOKUP(S3,'Variable Inputs'!$I$3:$AM$3,'Variable Inputs'!$I$33:$AM$33)*S6</f>
        <v>0</v>
      </c>
      <c r="T109" s="95">
        <f>_xlfn.XLOOKUP(T3,'Variable Inputs'!$I$3:$AM$3,'Variable Inputs'!$I$33:$AM$33)*T6</f>
        <v>0</v>
      </c>
      <c r="U109" s="95">
        <f>_xlfn.XLOOKUP(U3,'Variable Inputs'!$I$3:$AM$3,'Variable Inputs'!$I$33:$AM$33)*U6</f>
        <v>0</v>
      </c>
      <c r="V109" s="95">
        <f>_xlfn.XLOOKUP(V3,'Variable Inputs'!$I$3:$AM$3,'Variable Inputs'!$I$33:$AM$33)*V6</f>
        <v>0</v>
      </c>
      <c r="W109" s="95">
        <f>_xlfn.XLOOKUP(W3,'Variable Inputs'!$I$3:$AM$3,'Variable Inputs'!$I$33:$AM$33)*W6</f>
        <v>0</v>
      </c>
      <c r="X109" s="95">
        <f>_xlfn.XLOOKUP(X3,'Variable Inputs'!$I$3:$AM$3,'Variable Inputs'!$I$33:$AM$33)*X6</f>
        <v>0</v>
      </c>
      <c r="Y109" s="95">
        <f>_xlfn.XLOOKUP(Y3,'Variable Inputs'!$I$3:$AM$3,'Variable Inputs'!$I$33:$AM$33)*Y6</f>
        <v>0</v>
      </c>
      <c r="Z109" s="95">
        <f>_xlfn.XLOOKUP(Z3,'Variable Inputs'!$I$3:$AM$3,'Variable Inputs'!$I$33:$AM$33)*Z6</f>
        <v>0</v>
      </c>
      <c r="AA109" s="95">
        <f>_xlfn.XLOOKUP(AA3,'Variable Inputs'!$I$3:$AM$3,'Variable Inputs'!$I$33:$AM$33)*AA6</f>
        <v>0</v>
      </c>
      <c r="AB109" s="95">
        <f>_xlfn.XLOOKUP(AB3,'Variable Inputs'!$I$3:$AM$3,'Variable Inputs'!$I$33:$AM$33)*AB6</f>
        <v>0</v>
      </c>
      <c r="AC109" s="95">
        <f>_xlfn.XLOOKUP(AC3,'Variable Inputs'!$I$3:$AM$3,'Variable Inputs'!$I$33:$AM$33)*AC6</f>
        <v>0</v>
      </c>
      <c r="AD109" s="95">
        <f>_xlfn.XLOOKUP(AD3,'Variable Inputs'!$I$3:$AM$3,'Variable Inputs'!$I$33:$AM$33)*AD6</f>
        <v>0</v>
      </c>
      <c r="AE109" s="95">
        <f>_xlfn.XLOOKUP(AE3,'Variable Inputs'!$I$3:$AM$3,'Variable Inputs'!$I$33:$AM$33)*AE6</f>
        <v>0</v>
      </c>
      <c r="AF109" s="95">
        <f>_xlfn.XLOOKUP(AF3,'Variable Inputs'!$I$3:$AM$3,'Variable Inputs'!$I$33:$AM$33)*AF6</f>
        <v>0</v>
      </c>
      <c r="AG109" s="95">
        <f>_xlfn.XLOOKUP(AG3,'Variable Inputs'!$I$3:$AM$3,'Variable Inputs'!$I$33:$AM$33)*AG6</f>
        <v>0</v>
      </c>
      <c r="AH109" s="95">
        <f>_xlfn.XLOOKUP(AH3,'Variable Inputs'!$I$3:$AM$3,'Variable Inputs'!$I$33:$AM$33)*AH6</f>
        <v>0</v>
      </c>
      <c r="AI109" s="95">
        <f>_xlfn.XLOOKUP(AI3,'Variable Inputs'!$I$3:$AM$3,'Variable Inputs'!$I$33:$AM$33)*AI6</f>
        <v>0</v>
      </c>
      <c r="AJ109" s="95">
        <f>_xlfn.XLOOKUP(AJ3,'Variable Inputs'!$I$3:$AM$3,'Variable Inputs'!$I$33:$AM$33)*AJ6</f>
        <v>0</v>
      </c>
      <c r="AK109" s="95">
        <f>_xlfn.XLOOKUP(AK3,'Variable Inputs'!$I$3:$AM$3,'Variable Inputs'!$I$33:$AM$33)*AK6</f>
        <v>0</v>
      </c>
      <c r="AL109" s="95">
        <f>_xlfn.XLOOKUP(AL3,'Variable Inputs'!$I$3:$AM$3,'Variable Inputs'!$I$33:$AM$33)*AL6</f>
        <v>0</v>
      </c>
      <c r="AM109" s="95">
        <f>_xlfn.XLOOKUP(AM3,'Variable Inputs'!$I$3:$AM$3,'Variable Inputs'!$I$33:$AM$33)*AM6</f>
        <v>0</v>
      </c>
    </row>
    <row r="110" spans="3:39" outlineLevel="1">
      <c r="C110" s="91"/>
      <c r="D110" s="91"/>
      <c r="E110" s="91"/>
      <c r="F110" s="91"/>
      <c r="G110" s="7"/>
      <c r="H110" s="91"/>
      <c r="I110" s="95"/>
      <c r="J110" s="95"/>
      <c r="K110" s="95"/>
      <c r="L110" s="95"/>
      <c r="M110" s="95"/>
      <c r="N110" s="95"/>
      <c r="O110" s="95"/>
      <c r="P110" s="95"/>
      <c r="Q110" s="95"/>
      <c r="R110" s="95"/>
      <c r="S110" s="95"/>
      <c r="T110" s="95"/>
      <c r="U110" s="95"/>
      <c r="V110" s="95"/>
      <c r="W110" s="95"/>
      <c r="X110" s="95"/>
      <c r="Y110" s="95"/>
      <c r="Z110" s="95"/>
      <c r="AA110" s="95"/>
      <c r="AB110" s="95"/>
      <c r="AC110" s="95"/>
      <c r="AD110" s="95"/>
      <c r="AE110" s="95"/>
      <c r="AF110" s="95"/>
      <c r="AG110" s="95"/>
      <c r="AH110" s="95"/>
      <c r="AI110" s="95"/>
      <c r="AJ110" s="95"/>
      <c r="AK110" s="95"/>
      <c r="AL110" s="95"/>
      <c r="AM110" s="95"/>
    </row>
    <row r="111" spans="3:39" outlineLevel="1">
      <c r="C111" s="91" t="s">
        <v>353</v>
      </c>
      <c r="D111" s="91"/>
      <c r="E111" s="91"/>
      <c r="F111" s="91"/>
      <c r="G111" s="7" t="s">
        <v>324</v>
      </c>
      <c r="H111" s="91"/>
      <c r="I111" s="98">
        <f>I109*I107</f>
        <v>0</v>
      </c>
      <c r="J111" s="98">
        <f>J109*J107</f>
        <v>0</v>
      </c>
      <c r="K111" s="98">
        <f t="shared" ref="K111:AM111" si="23">K109*K107</f>
        <v>0</v>
      </c>
      <c r="L111" s="98">
        <f t="shared" si="23"/>
        <v>0</v>
      </c>
      <c r="M111" s="98">
        <f t="shared" si="23"/>
        <v>0</v>
      </c>
      <c r="N111" s="98">
        <f t="shared" si="23"/>
        <v>0</v>
      </c>
      <c r="O111" s="98">
        <f t="shared" si="23"/>
        <v>0</v>
      </c>
      <c r="P111" s="98">
        <f t="shared" si="23"/>
        <v>0</v>
      </c>
      <c r="Q111" s="98">
        <f t="shared" si="23"/>
        <v>0</v>
      </c>
      <c r="R111" s="98">
        <f t="shared" si="23"/>
        <v>0</v>
      </c>
      <c r="S111" s="98">
        <f t="shared" si="23"/>
        <v>0</v>
      </c>
      <c r="T111" s="98">
        <f t="shared" si="23"/>
        <v>0</v>
      </c>
      <c r="U111" s="98">
        <f t="shared" si="23"/>
        <v>0</v>
      </c>
      <c r="V111" s="98">
        <f t="shared" si="23"/>
        <v>0</v>
      </c>
      <c r="W111" s="98">
        <f t="shared" si="23"/>
        <v>0</v>
      </c>
      <c r="X111" s="98">
        <f t="shared" si="23"/>
        <v>0</v>
      </c>
      <c r="Y111" s="98">
        <f t="shared" si="23"/>
        <v>0</v>
      </c>
      <c r="Z111" s="98">
        <f t="shared" si="23"/>
        <v>0</v>
      </c>
      <c r="AA111" s="98">
        <f t="shared" si="23"/>
        <v>0</v>
      </c>
      <c r="AB111" s="98">
        <f t="shared" si="23"/>
        <v>0</v>
      </c>
      <c r="AC111" s="98">
        <f t="shared" si="23"/>
        <v>0</v>
      </c>
      <c r="AD111" s="98">
        <f t="shared" si="23"/>
        <v>0</v>
      </c>
      <c r="AE111" s="98">
        <f t="shared" si="23"/>
        <v>0</v>
      </c>
      <c r="AF111" s="98">
        <f t="shared" si="23"/>
        <v>0</v>
      </c>
      <c r="AG111" s="98">
        <f t="shared" si="23"/>
        <v>0</v>
      </c>
      <c r="AH111" s="98">
        <f t="shared" si="23"/>
        <v>0</v>
      </c>
      <c r="AI111" s="98">
        <f t="shared" si="23"/>
        <v>0</v>
      </c>
      <c r="AJ111" s="98">
        <f t="shared" si="23"/>
        <v>0</v>
      </c>
      <c r="AK111" s="98">
        <f t="shared" si="23"/>
        <v>0</v>
      </c>
      <c r="AL111" s="98">
        <f t="shared" si="23"/>
        <v>0</v>
      </c>
      <c r="AM111" s="98">
        <f t="shared" si="23"/>
        <v>0</v>
      </c>
    </row>
    <row r="112" spans="3:39" outlineLevel="1">
      <c r="C112" s="91"/>
      <c r="D112" s="91"/>
      <c r="E112" s="91"/>
      <c r="F112" s="91"/>
      <c r="G112" s="7"/>
      <c r="H112" s="91"/>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row>
    <row r="113" spans="3:39" outlineLevel="1">
      <c r="C113" s="91" t="s">
        <v>354</v>
      </c>
      <c r="D113" s="91"/>
      <c r="E113" s="91"/>
      <c r="F113" s="91"/>
      <c r="G113" s="7" t="s">
        <v>324</v>
      </c>
      <c r="H113" s="91"/>
      <c r="I113" s="98">
        <f t="shared" ref="I113:AM113" si="24">SUM(I101,I111)</f>
        <v>0</v>
      </c>
      <c r="J113" s="98">
        <f>SUM(J101,J111)</f>
        <v>1102189818.1298945</v>
      </c>
      <c r="K113" s="98">
        <f t="shared" si="24"/>
        <v>1230391896.9755297</v>
      </c>
      <c r="L113" s="98">
        <f t="shared" si="24"/>
        <v>1373505901.8342619</v>
      </c>
      <c r="M113" s="98">
        <f t="shared" si="24"/>
        <v>1533266325.152879</v>
      </c>
      <c r="N113" s="98">
        <f t="shared" si="24"/>
        <v>1711609408.2364511</v>
      </c>
      <c r="O113" s="98">
        <f t="shared" si="24"/>
        <v>1910696607.8260593</v>
      </c>
      <c r="P113" s="98">
        <f t="shared" si="24"/>
        <v>2132940792.2100382</v>
      </c>
      <c r="Q113" s="98">
        <f t="shared" si="24"/>
        <v>2381035484.3565745</v>
      </c>
      <c r="R113" s="98">
        <f t="shared" si="24"/>
        <v>2657987506.4843659</v>
      </c>
      <c r="S113" s="98">
        <f t="shared" si="24"/>
        <v>2967153421.712285</v>
      </c>
      <c r="T113" s="98">
        <f t="shared" si="24"/>
        <v>3312280214.4482932</v>
      </c>
      <c r="U113" s="98">
        <f t="shared" si="24"/>
        <v>3697550702.5499115</v>
      </c>
      <c r="V113" s="98">
        <f t="shared" si="24"/>
        <v>4127634231.6359801</v>
      </c>
      <c r="W113" s="98">
        <f t="shared" si="24"/>
        <v>4607743265.9473248</v>
      </c>
      <c r="X113" s="98">
        <f t="shared" si="24"/>
        <v>5143696561.6180382</v>
      </c>
      <c r="Y113" s="98">
        <f t="shared" si="24"/>
        <v>5741989687.995717</v>
      </c>
      <c r="Z113" s="98">
        <f t="shared" si="24"/>
        <v>6409873751.7046947</v>
      </c>
      <c r="AA113" s="98">
        <f t="shared" si="24"/>
        <v>7155443277.560874</v>
      </c>
      <c r="AB113" s="98">
        <f t="shared" si="24"/>
        <v>7987734311.4245329</v>
      </c>
      <c r="AC113" s="98">
        <f t="shared" si="24"/>
        <v>8916833933.9639149</v>
      </c>
      <c r="AD113" s="98" t="e">
        <f t="shared" si="24"/>
        <v>#DIV/0!</v>
      </c>
      <c r="AE113" s="98" t="e">
        <f t="shared" si="24"/>
        <v>#DIV/0!</v>
      </c>
      <c r="AF113" s="98" t="e">
        <f t="shared" si="24"/>
        <v>#DIV/0!</v>
      </c>
      <c r="AG113" s="98" t="e">
        <f t="shared" si="24"/>
        <v>#DIV/0!</v>
      </c>
      <c r="AH113" s="98" t="e">
        <f t="shared" si="24"/>
        <v>#DIV/0!</v>
      </c>
      <c r="AI113" s="98" t="e">
        <f t="shared" si="24"/>
        <v>#DIV/0!</v>
      </c>
      <c r="AJ113" s="98" t="e">
        <f t="shared" si="24"/>
        <v>#DIV/0!</v>
      </c>
      <c r="AK113" s="98" t="e">
        <f t="shared" si="24"/>
        <v>#DIV/0!</v>
      </c>
      <c r="AL113" s="98" t="e">
        <f t="shared" si="24"/>
        <v>#DIV/0!</v>
      </c>
      <c r="AM113" s="98" t="e">
        <f t="shared" si="24"/>
        <v>#DIV/0!</v>
      </c>
    </row>
    <row r="114" spans="3:39" outlineLevel="1">
      <c r="C114" s="91" t="s">
        <v>355</v>
      </c>
      <c r="D114" s="91"/>
      <c r="E114" s="91"/>
      <c r="F114" s="91"/>
      <c r="G114" s="7" t="s">
        <v>324</v>
      </c>
      <c r="H114" s="91"/>
      <c r="I114" s="98">
        <f t="shared" ref="I114:AM114" si="25">I71</f>
        <v>0</v>
      </c>
      <c r="J114" s="98">
        <f t="shared" si="25"/>
        <v>0</v>
      </c>
      <c r="K114" s="98">
        <f t="shared" si="25"/>
        <v>0</v>
      </c>
      <c r="L114" s="98">
        <f t="shared" si="25"/>
        <v>0</v>
      </c>
      <c r="M114" s="98">
        <f t="shared" si="25"/>
        <v>0</v>
      </c>
      <c r="N114" s="98">
        <f t="shared" si="25"/>
        <v>0</v>
      </c>
      <c r="O114" s="98">
        <f t="shared" si="25"/>
        <v>0</v>
      </c>
      <c r="P114" s="98">
        <f t="shared" si="25"/>
        <v>0</v>
      </c>
      <c r="Q114" s="98">
        <f t="shared" si="25"/>
        <v>0</v>
      </c>
      <c r="R114" s="98">
        <f t="shared" si="25"/>
        <v>0</v>
      </c>
      <c r="S114" s="98">
        <f t="shared" si="25"/>
        <v>0</v>
      </c>
      <c r="T114" s="98">
        <f t="shared" si="25"/>
        <v>0</v>
      </c>
      <c r="U114" s="98">
        <f t="shared" si="25"/>
        <v>0</v>
      </c>
      <c r="V114" s="98">
        <f t="shared" si="25"/>
        <v>0</v>
      </c>
      <c r="W114" s="98">
        <f t="shared" si="25"/>
        <v>0</v>
      </c>
      <c r="X114" s="98">
        <f t="shared" si="25"/>
        <v>0</v>
      </c>
      <c r="Y114" s="98">
        <f t="shared" si="25"/>
        <v>0</v>
      </c>
      <c r="Z114" s="98">
        <f t="shared" si="25"/>
        <v>0</v>
      </c>
      <c r="AA114" s="98">
        <f t="shared" si="25"/>
        <v>0</v>
      </c>
      <c r="AB114" s="98">
        <f t="shared" si="25"/>
        <v>0</v>
      </c>
      <c r="AC114" s="98">
        <f t="shared" si="25"/>
        <v>0</v>
      </c>
      <c r="AD114" s="98">
        <f t="shared" si="25"/>
        <v>0</v>
      </c>
      <c r="AE114" s="98">
        <f t="shared" si="25"/>
        <v>0</v>
      </c>
      <c r="AF114" s="98">
        <f t="shared" si="25"/>
        <v>0</v>
      </c>
      <c r="AG114" s="98">
        <f t="shared" si="25"/>
        <v>0</v>
      </c>
      <c r="AH114" s="98">
        <f t="shared" si="25"/>
        <v>0</v>
      </c>
      <c r="AI114" s="98">
        <f t="shared" si="25"/>
        <v>0</v>
      </c>
      <c r="AJ114" s="98">
        <f t="shared" si="25"/>
        <v>0</v>
      </c>
      <c r="AK114" s="98">
        <f t="shared" si="25"/>
        <v>0</v>
      </c>
      <c r="AL114" s="98">
        <f t="shared" si="25"/>
        <v>0</v>
      </c>
      <c r="AM114" s="98">
        <f t="shared" si="25"/>
        <v>0</v>
      </c>
    </row>
    <row r="115" spans="3:39" outlineLevel="1">
      <c r="C115" s="91" t="s">
        <v>356</v>
      </c>
      <c r="D115" s="91"/>
      <c r="E115" s="91"/>
      <c r="F115" s="91"/>
      <c r="G115" s="7" t="s">
        <v>324</v>
      </c>
      <c r="H115" s="91"/>
      <c r="I115" s="98">
        <f>I113-I114</f>
        <v>0</v>
      </c>
      <c r="J115" s="98">
        <f>J113-J114</f>
        <v>1102189818.1298945</v>
      </c>
      <c r="K115" s="98">
        <f t="shared" ref="K115:AM115" si="26">K113-K114</f>
        <v>1230391896.9755297</v>
      </c>
      <c r="L115" s="98">
        <f t="shared" si="26"/>
        <v>1373505901.8342619</v>
      </c>
      <c r="M115" s="98">
        <f t="shared" si="26"/>
        <v>1533266325.152879</v>
      </c>
      <c r="N115" s="98">
        <f t="shared" si="26"/>
        <v>1711609408.2364511</v>
      </c>
      <c r="O115" s="98">
        <f t="shared" si="26"/>
        <v>1910696607.8260593</v>
      </c>
      <c r="P115" s="98">
        <f t="shared" si="26"/>
        <v>2132940792.2100382</v>
      </c>
      <c r="Q115" s="98">
        <f t="shared" si="26"/>
        <v>2381035484.3565745</v>
      </c>
      <c r="R115" s="98">
        <f t="shared" si="26"/>
        <v>2657987506.4843659</v>
      </c>
      <c r="S115" s="98">
        <f t="shared" si="26"/>
        <v>2967153421.712285</v>
      </c>
      <c r="T115" s="98">
        <f t="shared" si="26"/>
        <v>3312280214.4482932</v>
      </c>
      <c r="U115" s="98">
        <f t="shared" si="26"/>
        <v>3697550702.5499115</v>
      </c>
      <c r="V115" s="98">
        <f t="shared" si="26"/>
        <v>4127634231.6359801</v>
      </c>
      <c r="W115" s="98">
        <f t="shared" si="26"/>
        <v>4607743265.9473248</v>
      </c>
      <c r="X115" s="98">
        <f t="shared" si="26"/>
        <v>5143696561.6180382</v>
      </c>
      <c r="Y115" s="98">
        <f t="shared" si="26"/>
        <v>5741989687.995717</v>
      </c>
      <c r="Z115" s="98">
        <f t="shared" si="26"/>
        <v>6409873751.7046947</v>
      </c>
      <c r="AA115" s="98">
        <f t="shared" si="26"/>
        <v>7155443277.560874</v>
      </c>
      <c r="AB115" s="98">
        <f t="shared" si="26"/>
        <v>7987734311.4245329</v>
      </c>
      <c r="AC115" s="98">
        <f t="shared" si="26"/>
        <v>8916833933.9639149</v>
      </c>
      <c r="AD115" s="98" t="e">
        <f t="shared" si="26"/>
        <v>#DIV/0!</v>
      </c>
      <c r="AE115" s="98" t="e">
        <f t="shared" si="26"/>
        <v>#DIV/0!</v>
      </c>
      <c r="AF115" s="98" t="e">
        <f t="shared" si="26"/>
        <v>#DIV/0!</v>
      </c>
      <c r="AG115" s="98" t="e">
        <f t="shared" si="26"/>
        <v>#DIV/0!</v>
      </c>
      <c r="AH115" s="98" t="e">
        <f t="shared" si="26"/>
        <v>#DIV/0!</v>
      </c>
      <c r="AI115" s="98" t="e">
        <f t="shared" si="26"/>
        <v>#DIV/0!</v>
      </c>
      <c r="AJ115" s="98" t="e">
        <f t="shared" si="26"/>
        <v>#DIV/0!</v>
      </c>
      <c r="AK115" s="98" t="e">
        <f t="shared" si="26"/>
        <v>#DIV/0!</v>
      </c>
      <c r="AL115" s="98" t="e">
        <f t="shared" si="26"/>
        <v>#DIV/0!</v>
      </c>
      <c r="AM115" s="98" t="e">
        <f t="shared" si="26"/>
        <v>#DIV/0!</v>
      </c>
    </row>
    <row r="116" spans="3:39" outlineLevel="1">
      <c r="C116" s="2" t="s">
        <v>357</v>
      </c>
      <c r="D116" s="91"/>
      <c r="E116" s="91"/>
      <c r="F116" s="91"/>
      <c r="G116" s="56" t="s">
        <v>226</v>
      </c>
      <c r="H116" s="2"/>
      <c r="I116" s="57">
        <f t="shared" ref="I116:AM116" si="27">IFERROR(I115/I104,0)</f>
        <v>0</v>
      </c>
      <c r="J116" s="57">
        <f t="shared" si="27"/>
        <v>183.69830302164908</v>
      </c>
      <c r="K116" s="57">
        <f t="shared" si="27"/>
        <v>203.03496649761215</v>
      </c>
      <c r="L116" s="57">
        <f t="shared" si="27"/>
        <v>224.40706823420282</v>
      </c>
      <c r="M116" s="57">
        <f t="shared" si="27"/>
        <v>248.02886489043482</v>
      </c>
      <c r="N116" s="57">
        <f t="shared" si="27"/>
        <v>274.13716645784899</v>
      </c>
      <c r="O116" s="57">
        <f t="shared" si="27"/>
        <v>302.99371029551736</v>
      </c>
      <c r="P116" s="57">
        <f t="shared" si="27"/>
        <v>334.88778506346659</v>
      </c>
      <c r="Q116" s="57">
        <f t="shared" si="27"/>
        <v>370.13913085962105</v>
      </c>
      <c r="R116" s="57">
        <f t="shared" si="27"/>
        <v>409.10114463431808</v>
      </c>
      <c r="S116" s="57">
        <f t="shared" si="27"/>
        <v>452.16442301687795</v>
      </c>
      <c r="T116" s="57">
        <f t="shared" si="27"/>
        <v>499.76067807128618</v>
      </c>
      <c r="U116" s="57">
        <f t="shared" si="27"/>
        <v>552.36706523668488</v>
      </c>
      <c r="V116" s="57">
        <f t="shared" si="27"/>
        <v>610.51096684054642</v>
      </c>
      <c r="W116" s="57">
        <f t="shared" si="27"/>
        <v>674.77527913955146</v>
      </c>
      <c r="X116" s="57">
        <f t="shared" si="27"/>
        <v>745.80425589108302</v>
      </c>
      <c r="Y116" s="57">
        <f t="shared" si="27"/>
        <v>824.30996703751293</v>
      </c>
      <c r="Z116" s="57">
        <f t="shared" si="27"/>
        <v>911.07943725198834</v>
      </c>
      <c r="AA116" s="57">
        <f t="shared" si="27"/>
        <v>1006.9825359100927</v>
      </c>
      <c r="AB116" s="57">
        <f t="shared" si="27"/>
        <v>1112.9806975848392</v>
      </c>
      <c r="AC116" s="57">
        <f t="shared" si="27"/>
        <v>1230.1365604885068</v>
      </c>
      <c r="AD116" s="57">
        <f t="shared" si="27"/>
        <v>0</v>
      </c>
      <c r="AE116" s="57">
        <f t="shared" si="27"/>
        <v>0</v>
      </c>
      <c r="AF116" s="57">
        <f t="shared" si="27"/>
        <v>0</v>
      </c>
      <c r="AG116" s="57">
        <f t="shared" si="27"/>
        <v>0</v>
      </c>
      <c r="AH116" s="57">
        <f t="shared" si="27"/>
        <v>0</v>
      </c>
      <c r="AI116" s="57">
        <f t="shared" si="27"/>
        <v>0</v>
      </c>
      <c r="AJ116" s="57">
        <f t="shared" si="27"/>
        <v>0</v>
      </c>
      <c r="AK116" s="57">
        <f t="shared" si="27"/>
        <v>0</v>
      </c>
      <c r="AL116" s="57">
        <f t="shared" si="27"/>
        <v>0</v>
      </c>
      <c r="AM116" s="57">
        <f t="shared" si="27"/>
        <v>0</v>
      </c>
    </row>
    <row r="117" spans="3:39">
      <c r="C117" s="91"/>
      <c r="D117" s="91"/>
      <c r="E117" s="91"/>
      <c r="F117" s="91"/>
      <c r="G117" s="7"/>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row>
    <row r="118" spans="3:39">
      <c r="C118" s="91"/>
      <c r="D118" s="91"/>
      <c r="E118" s="91"/>
      <c r="F118" s="91"/>
      <c r="G118" s="7"/>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row>
    <row r="119" spans="3:39">
      <c r="C119" s="91"/>
      <c r="D119" s="91"/>
      <c r="E119" s="91"/>
      <c r="F119" s="91"/>
      <c r="G119" s="7"/>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row>
    <row r="120" spans="3:39">
      <c r="C120" s="91"/>
      <c r="D120" s="91"/>
      <c r="E120" s="91"/>
      <c r="F120" s="91"/>
      <c r="G120" s="7"/>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row>
    <row r="121" spans="3:39">
      <c r="C121" s="91"/>
      <c r="D121" s="91"/>
      <c r="E121" s="91"/>
      <c r="F121" s="91"/>
      <c r="G121" s="7"/>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row>
    <row r="122" spans="3:39">
      <c r="C122" s="91"/>
      <c r="D122" s="91"/>
      <c r="E122" s="91"/>
      <c r="F122" s="91"/>
      <c r="G122" s="7"/>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row>
    <row r="123" spans="3:39">
      <c r="C123" s="91"/>
      <c r="D123" s="91"/>
      <c r="E123" s="91"/>
      <c r="F123" s="91"/>
      <c r="G123" s="7"/>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row>
    <row r="124" spans="3:39">
      <c r="C124" s="91"/>
      <c r="D124" s="91"/>
      <c r="E124" s="91"/>
      <c r="F124" s="91"/>
      <c r="G124" s="7"/>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row>
    <row r="125" spans="3:39">
      <c r="C125" s="91"/>
      <c r="D125" s="91"/>
      <c r="E125" s="91"/>
      <c r="F125" s="91"/>
      <c r="G125" s="7"/>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row>
    <row r="126" spans="3:39">
      <c r="C126" s="91"/>
      <c r="D126" s="91"/>
      <c r="E126" s="91"/>
      <c r="F126" s="91"/>
      <c r="G126" s="7"/>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row>
    <row r="127" spans="3:39">
      <c r="C127" s="91"/>
      <c r="D127" s="91"/>
      <c r="E127" s="91"/>
      <c r="F127" s="91"/>
      <c r="G127" s="7"/>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row>
    <row r="128" spans="3:39">
      <c r="C128" s="91"/>
      <c r="D128" s="91"/>
      <c r="E128" s="91"/>
      <c r="F128" s="91"/>
      <c r="G128" s="7"/>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row>
    <row r="129" spans="7:7">
      <c r="G129" s="7"/>
    </row>
    <row r="130" spans="7:7">
      <c r="G130" s="7"/>
    </row>
    <row r="131" spans="7:7">
      <c r="G131" s="7"/>
    </row>
    <row r="132" spans="7:7">
      <c r="G132" s="7"/>
    </row>
    <row r="133" spans="7:7">
      <c r="G133" s="7"/>
    </row>
    <row r="134" spans="7:7">
      <c r="G134" s="7"/>
    </row>
    <row r="135" spans="7:7">
      <c r="G135" s="7"/>
    </row>
    <row r="136" spans="7:7">
      <c r="G136" s="7"/>
    </row>
    <row r="137" spans="7:7">
      <c r="G137" s="7"/>
    </row>
    <row r="138" spans="7:7">
      <c r="G138" s="7"/>
    </row>
    <row r="139" spans="7:7">
      <c r="G139" s="7"/>
    </row>
    <row r="140" spans="7:7">
      <c r="G140" s="7"/>
    </row>
    <row r="141" spans="7:7">
      <c r="G141" s="7"/>
    </row>
    <row r="142" spans="7:7">
      <c r="G142" s="7"/>
    </row>
    <row r="143" spans="7:7">
      <c r="G143" s="7"/>
    </row>
    <row r="144" spans="7:7">
      <c r="G144" s="7"/>
    </row>
    <row r="145" spans="7:7">
      <c r="G145" s="7"/>
    </row>
    <row r="146" spans="7:7">
      <c r="G146" s="7"/>
    </row>
    <row r="147" spans="7:7">
      <c r="G147" s="7"/>
    </row>
    <row r="148" spans="7:7">
      <c r="G148" s="7"/>
    </row>
    <row r="149" spans="7:7">
      <c r="G149" s="7"/>
    </row>
    <row r="150" spans="7:7">
      <c r="G150" s="7"/>
    </row>
    <row r="151" spans="7:7">
      <c r="G151" s="7"/>
    </row>
    <row r="152" spans="7:7">
      <c r="G152" s="7"/>
    </row>
    <row r="153" spans="7:7">
      <c r="G153" s="7"/>
    </row>
    <row r="154" spans="7:7">
      <c r="G154" s="7"/>
    </row>
    <row r="155" spans="7:7">
      <c r="G155" s="7"/>
    </row>
    <row r="156" spans="7:7">
      <c r="G156" s="7"/>
    </row>
    <row r="157" spans="7:7">
      <c r="G157" s="7"/>
    </row>
    <row r="158" spans="7:7">
      <c r="G158" s="7"/>
    </row>
    <row r="159" spans="7:7">
      <c r="G159" s="7"/>
    </row>
    <row r="160" spans="7:7">
      <c r="G160" s="7"/>
    </row>
    <row r="161" spans="3:39">
      <c r="C161" s="91"/>
      <c r="D161" s="91"/>
      <c r="E161" s="91"/>
      <c r="F161" s="91"/>
      <c r="G161" s="7"/>
      <c r="H161" s="91"/>
      <c r="I161" s="91"/>
      <c r="J161" s="91"/>
      <c r="K161" s="91"/>
      <c r="L161" s="91"/>
      <c r="M161" s="91"/>
      <c r="N161" s="91"/>
      <c r="O161" s="91"/>
      <c r="P161" s="91"/>
      <c r="Q161" s="91"/>
      <c r="R161" s="91"/>
      <c r="S161" s="91"/>
      <c r="T161" s="91"/>
      <c r="U161" s="91"/>
      <c r="V161" s="91"/>
      <c r="W161" s="91"/>
      <c r="X161" s="91"/>
      <c r="Y161" s="91"/>
      <c r="Z161" s="91"/>
      <c r="AA161" s="91"/>
      <c r="AB161" s="91"/>
      <c r="AC161" s="91"/>
      <c r="AD161" s="91"/>
      <c r="AE161" s="91"/>
      <c r="AF161" s="91"/>
      <c r="AG161" s="91"/>
      <c r="AH161" s="91"/>
      <c r="AI161" s="91"/>
      <c r="AJ161" s="91"/>
      <c r="AK161" s="91"/>
      <c r="AL161" s="91"/>
      <c r="AM161" s="91"/>
    </row>
    <row r="162" spans="3:39">
      <c r="C162" s="91"/>
      <c r="D162" s="91"/>
      <c r="E162" s="91"/>
      <c r="F162" s="91"/>
      <c r="G162" s="7"/>
      <c r="H162" s="91"/>
      <c r="I162" s="91"/>
      <c r="J162" s="91"/>
      <c r="K162" s="91"/>
      <c r="L162" s="91"/>
      <c r="M162" s="91"/>
      <c r="N162" s="91"/>
      <c r="O162" s="91"/>
      <c r="P162" s="91"/>
      <c r="Q162" s="91"/>
      <c r="R162" s="91"/>
      <c r="S162" s="91"/>
      <c r="T162" s="91"/>
      <c r="U162" s="91"/>
      <c r="V162" s="91"/>
      <c r="W162" s="91"/>
      <c r="X162" s="91"/>
      <c r="Y162" s="91"/>
      <c r="Z162" s="91"/>
      <c r="AA162" s="91"/>
      <c r="AB162" s="91"/>
      <c r="AC162" s="91"/>
      <c r="AD162" s="91"/>
      <c r="AE162" s="91"/>
      <c r="AF162" s="91"/>
      <c r="AG162" s="91"/>
      <c r="AH162" s="91"/>
      <c r="AI162" s="91"/>
      <c r="AJ162" s="91"/>
      <c r="AK162" s="91"/>
      <c r="AL162" s="91"/>
      <c r="AM162" s="91"/>
    </row>
    <row r="163" spans="3:39">
      <c r="C163" s="91"/>
      <c r="D163" s="91"/>
      <c r="E163" s="91"/>
      <c r="F163" s="91"/>
      <c r="G163" s="7"/>
      <c r="H163" s="91"/>
      <c r="I163" s="91"/>
      <c r="J163" s="91"/>
      <c r="K163" s="91"/>
      <c r="L163" s="91"/>
      <c r="M163" s="91"/>
      <c r="N163" s="91"/>
      <c r="O163" s="91"/>
      <c r="P163" s="91"/>
      <c r="Q163" s="91"/>
      <c r="R163" s="91"/>
      <c r="S163" s="91"/>
      <c r="T163" s="91"/>
      <c r="U163" s="91"/>
      <c r="V163" s="91"/>
      <c r="W163" s="91"/>
      <c r="X163" s="91"/>
      <c r="Y163" s="91"/>
      <c r="Z163" s="91"/>
      <c r="AA163" s="91"/>
      <c r="AB163" s="91"/>
      <c r="AC163" s="91"/>
      <c r="AD163" s="91"/>
      <c r="AE163" s="91"/>
      <c r="AF163" s="91"/>
      <c r="AG163" s="91"/>
      <c r="AH163" s="91"/>
      <c r="AI163" s="91"/>
      <c r="AJ163" s="91"/>
      <c r="AK163" s="91"/>
      <c r="AL163" s="91"/>
      <c r="AM163" s="91"/>
    </row>
    <row r="164" spans="3:39">
      <c r="C164" s="91"/>
      <c r="D164" s="91"/>
      <c r="E164" s="91"/>
      <c r="F164" s="91"/>
      <c r="G164" s="7"/>
      <c r="H164" s="91"/>
      <c r="I164" s="91"/>
      <c r="J164" s="91"/>
      <c r="K164" s="91"/>
      <c r="L164" s="91"/>
      <c r="M164" s="91"/>
      <c r="N164" s="91"/>
      <c r="O164" s="91"/>
      <c r="P164" s="91"/>
      <c r="Q164" s="91"/>
      <c r="R164" s="91"/>
      <c r="S164" s="91"/>
      <c r="T164" s="91"/>
      <c r="U164" s="91"/>
      <c r="V164" s="91"/>
      <c r="W164" s="91"/>
      <c r="X164" s="91"/>
      <c r="Y164" s="91"/>
      <c r="Z164" s="91"/>
      <c r="AA164" s="91"/>
      <c r="AB164" s="91"/>
      <c r="AC164" s="91"/>
      <c r="AD164" s="91"/>
      <c r="AE164" s="91"/>
      <c r="AF164" s="91"/>
      <c r="AG164" s="91"/>
      <c r="AH164" s="91"/>
      <c r="AI164" s="91"/>
      <c r="AJ164" s="91"/>
      <c r="AK164" s="91"/>
      <c r="AL164" s="91"/>
      <c r="AM164" s="91"/>
    </row>
    <row r="165" spans="3:39">
      <c r="C165" s="91"/>
      <c r="D165" s="91"/>
      <c r="E165" s="91"/>
      <c r="F165" s="91"/>
      <c r="G165" s="7"/>
      <c r="H165" s="91"/>
      <c r="I165" s="91"/>
      <c r="J165" s="91"/>
      <c r="K165" s="91"/>
      <c r="L165" s="91"/>
      <c r="M165" s="91"/>
      <c r="N165" s="91"/>
      <c r="O165" s="91"/>
      <c r="P165" s="91"/>
      <c r="Q165" s="91"/>
      <c r="R165" s="91"/>
      <c r="S165" s="91"/>
      <c r="T165" s="91"/>
      <c r="U165" s="91"/>
      <c r="V165" s="91"/>
      <c r="W165" s="91"/>
      <c r="X165" s="91"/>
      <c r="Y165" s="91"/>
      <c r="Z165" s="91"/>
      <c r="AA165" s="91"/>
      <c r="AB165" s="91"/>
      <c r="AC165" s="91"/>
      <c r="AD165" s="91"/>
      <c r="AE165" s="91"/>
      <c r="AF165" s="91"/>
      <c r="AG165" s="91"/>
      <c r="AH165" s="91"/>
      <c r="AI165" s="91"/>
      <c r="AJ165" s="91"/>
      <c r="AK165" s="91"/>
      <c r="AL165" s="91"/>
      <c r="AM165" s="91"/>
    </row>
    <row r="166" spans="3:39">
      <c r="C166" s="91"/>
      <c r="D166" s="91"/>
      <c r="E166" s="91"/>
      <c r="F166" s="91"/>
      <c r="G166" s="7"/>
      <c r="H166" s="91"/>
      <c r="I166" s="91"/>
      <c r="J166" s="91"/>
      <c r="K166" s="91"/>
      <c r="L166" s="91"/>
      <c r="M166" s="91"/>
      <c r="N166" s="91"/>
      <c r="O166" s="91"/>
      <c r="P166" s="91"/>
      <c r="Q166" s="91"/>
      <c r="R166" s="91"/>
      <c r="S166" s="91"/>
      <c r="T166" s="91"/>
      <c r="U166" s="91"/>
      <c r="V166" s="91"/>
      <c r="W166" s="91"/>
      <c r="X166" s="91"/>
      <c r="Y166" s="91"/>
      <c r="Z166" s="91"/>
      <c r="AA166" s="91"/>
      <c r="AB166" s="91"/>
      <c r="AC166" s="91"/>
      <c r="AD166" s="91"/>
      <c r="AE166" s="91"/>
      <c r="AF166" s="91"/>
      <c r="AG166" s="91"/>
      <c r="AH166" s="91"/>
      <c r="AI166" s="91"/>
      <c r="AJ166" s="91"/>
      <c r="AK166" s="91"/>
      <c r="AL166" s="91"/>
      <c r="AM166" s="91"/>
    </row>
    <row r="167" spans="3:39">
      <c r="C167" s="91"/>
      <c r="D167" s="91"/>
      <c r="E167" s="91"/>
      <c r="F167" s="91"/>
      <c r="G167" s="7"/>
      <c r="H167" s="91"/>
      <c r="I167" s="91"/>
      <c r="J167" s="91"/>
      <c r="K167" s="91"/>
      <c r="L167" s="91"/>
      <c r="M167" s="91"/>
      <c r="N167" s="91"/>
      <c r="O167" s="91"/>
      <c r="P167" s="91"/>
      <c r="Q167" s="91"/>
      <c r="R167" s="91"/>
      <c r="S167" s="91"/>
      <c r="T167" s="91"/>
      <c r="U167" s="91"/>
      <c r="V167" s="91"/>
      <c r="W167" s="91"/>
      <c r="X167" s="91"/>
      <c r="Y167" s="91"/>
      <c r="Z167" s="91"/>
      <c r="AA167" s="91"/>
      <c r="AB167" s="91"/>
      <c r="AC167" s="91"/>
      <c r="AD167" s="91"/>
      <c r="AE167" s="91"/>
      <c r="AF167" s="91"/>
      <c r="AG167" s="91"/>
      <c r="AH167" s="91"/>
      <c r="AI167" s="91"/>
      <c r="AJ167" s="91"/>
      <c r="AK167" s="91"/>
      <c r="AL167" s="91"/>
      <c r="AM167" s="91"/>
    </row>
    <row r="168" spans="3:39">
      <c r="C168" s="91"/>
      <c r="D168" s="91"/>
      <c r="E168" s="91"/>
      <c r="F168" s="91"/>
      <c r="G168" s="7"/>
      <c r="H168" s="91"/>
      <c r="I168" s="91"/>
      <c r="J168" s="91"/>
      <c r="K168" s="91"/>
      <c r="L168" s="91"/>
      <c r="M168" s="91"/>
      <c r="N168" s="91"/>
      <c r="O168" s="91"/>
      <c r="P168" s="91"/>
      <c r="Q168" s="91"/>
      <c r="R168" s="91"/>
      <c r="S168" s="91"/>
      <c r="T168" s="91"/>
      <c r="U168" s="91"/>
      <c r="V168" s="91"/>
      <c r="W168" s="91"/>
      <c r="X168" s="91"/>
      <c r="Y168" s="91"/>
      <c r="Z168" s="91"/>
      <c r="AA168" s="91"/>
      <c r="AB168" s="91"/>
      <c r="AC168" s="91"/>
      <c r="AD168" s="91"/>
      <c r="AE168" s="91"/>
      <c r="AF168" s="91"/>
      <c r="AG168" s="91"/>
      <c r="AH168" s="91"/>
      <c r="AI168" s="91"/>
      <c r="AJ168" s="91"/>
      <c r="AK168" s="91"/>
      <c r="AL168" s="91"/>
      <c r="AM168" s="91"/>
    </row>
    <row r="169" spans="3:39">
      <c r="C169" s="91"/>
      <c r="D169" s="91"/>
      <c r="E169" s="91"/>
      <c r="F169" s="91"/>
      <c r="G169" s="7"/>
      <c r="H169" s="91"/>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row>
    <row r="170" spans="3:39">
      <c r="C170" s="91"/>
      <c r="D170" s="91"/>
      <c r="E170" s="91"/>
      <c r="F170" s="91"/>
      <c r="G170" s="7"/>
      <c r="H170" s="91"/>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row>
    <row r="171" spans="3:39">
      <c r="C171" s="91"/>
      <c r="D171" s="91"/>
      <c r="E171" s="91"/>
      <c r="F171" s="91"/>
      <c r="G171" s="7"/>
      <c r="H171" s="91"/>
      <c r="I171" s="91"/>
      <c r="J171" s="91"/>
      <c r="K171" s="91"/>
      <c r="L171" s="91"/>
      <c r="M171" s="91"/>
      <c r="N171" s="91"/>
      <c r="O171" s="91"/>
      <c r="P171" s="91"/>
      <c r="Q171" s="91"/>
      <c r="R171" s="91"/>
      <c r="S171" s="91"/>
      <c r="T171" s="91"/>
      <c r="U171" s="91"/>
      <c r="V171" s="91"/>
      <c r="W171" s="91"/>
      <c r="X171" s="91"/>
      <c r="Y171" s="91"/>
      <c r="Z171" s="91"/>
      <c r="AA171" s="91"/>
      <c r="AB171" s="91"/>
      <c r="AC171" s="91"/>
      <c r="AD171" s="91"/>
      <c r="AE171" s="91"/>
      <c r="AF171" s="91"/>
      <c r="AG171" s="91"/>
      <c r="AH171" s="91"/>
      <c r="AI171" s="91"/>
      <c r="AJ171" s="91"/>
      <c r="AK171" s="91"/>
      <c r="AL171" s="91"/>
      <c r="AM171" s="91"/>
    </row>
    <row r="172" spans="3:39">
      <c r="C172" s="91"/>
      <c r="D172" s="91"/>
      <c r="E172" s="91"/>
      <c r="F172" s="91"/>
      <c r="G172" s="7"/>
      <c r="H172" s="91"/>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row>
    <row r="173" spans="3:39">
      <c r="C173" s="91"/>
      <c r="D173" s="91"/>
      <c r="E173" s="91"/>
      <c r="F173" s="91"/>
      <c r="G173" s="7"/>
      <c r="H173" s="91"/>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row>
    <row r="174" spans="3:39">
      <c r="C174" s="91"/>
      <c r="D174" s="91"/>
      <c r="E174" s="91"/>
      <c r="F174" s="91"/>
      <c r="G174" s="7"/>
      <c r="H174" s="91"/>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row>
    <row r="175" spans="3:39">
      <c r="C175" s="91"/>
      <c r="D175" s="91"/>
      <c r="E175" s="91"/>
      <c r="F175" s="91"/>
      <c r="G175" s="7"/>
      <c r="H175" s="91"/>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row>
    <row r="176" spans="3:39">
      <c r="C176" s="91"/>
      <c r="D176" s="91"/>
      <c r="E176" s="91"/>
      <c r="F176" s="91"/>
      <c r="G176" s="7"/>
      <c r="H176" s="91"/>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row>
    <row r="177" spans="3:39">
      <c r="C177" s="91"/>
      <c r="D177" s="91"/>
      <c r="E177" s="91"/>
      <c r="F177" s="91"/>
      <c r="G177" s="7"/>
      <c r="H177" s="91"/>
      <c r="I177" s="91"/>
      <c r="J177" s="91"/>
      <c r="K177" s="91"/>
      <c r="L177" s="91"/>
      <c r="M177" s="91"/>
      <c r="N177" s="91"/>
      <c r="O177" s="91"/>
      <c r="P177" s="91"/>
      <c r="Q177" s="91"/>
      <c r="R177" s="91"/>
      <c r="S177" s="91"/>
      <c r="T177" s="91"/>
      <c r="U177" s="91"/>
      <c r="V177" s="91"/>
      <c r="W177" s="91"/>
      <c r="X177" s="91"/>
      <c r="Y177" s="91"/>
      <c r="Z177" s="91"/>
      <c r="AA177" s="91"/>
      <c r="AB177" s="91"/>
      <c r="AC177" s="91"/>
      <c r="AD177" s="91"/>
      <c r="AE177" s="91"/>
      <c r="AF177" s="91"/>
      <c r="AG177" s="91"/>
      <c r="AH177" s="91"/>
      <c r="AI177" s="91"/>
      <c r="AJ177" s="91"/>
      <c r="AK177" s="91"/>
      <c r="AL177" s="91"/>
      <c r="AM177" s="91"/>
    </row>
    <row r="178" spans="3:39">
      <c r="C178" s="91"/>
      <c r="D178" s="91"/>
      <c r="E178" s="91"/>
      <c r="F178" s="91"/>
      <c r="G178" s="7"/>
      <c r="H178" s="91"/>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row>
    <row r="179" spans="3:39">
      <c r="C179" s="91"/>
      <c r="D179" s="91"/>
      <c r="E179" s="91"/>
      <c r="F179" s="91"/>
      <c r="G179" s="7"/>
      <c r="H179" s="91"/>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row>
    <row r="180" spans="3:39">
      <c r="C180" s="91"/>
      <c r="D180" s="91"/>
      <c r="E180" s="91"/>
      <c r="F180" s="91"/>
      <c r="G180" s="7"/>
      <c r="H180" s="91"/>
      <c r="I180" s="91"/>
      <c r="J180" s="91"/>
      <c r="K180" s="91"/>
      <c r="L180" s="91"/>
      <c r="M180" s="91"/>
      <c r="N180" s="91"/>
      <c r="O180" s="91"/>
      <c r="P180" s="91"/>
      <c r="Q180" s="91"/>
      <c r="R180" s="91"/>
      <c r="S180" s="91"/>
      <c r="T180" s="91"/>
      <c r="U180" s="91"/>
      <c r="V180" s="91"/>
      <c r="W180" s="91"/>
      <c r="X180" s="91"/>
      <c r="Y180" s="91"/>
      <c r="Z180" s="91"/>
      <c r="AA180" s="91"/>
      <c r="AB180" s="91"/>
      <c r="AC180" s="91"/>
      <c r="AD180" s="91"/>
      <c r="AE180" s="91"/>
      <c r="AF180" s="91"/>
      <c r="AG180" s="91"/>
      <c r="AH180" s="91"/>
      <c r="AI180" s="91"/>
      <c r="AJ180" s="91"/>
      <c r="AK180" s="91"/>
      <c r="AL180" s="91"/>
      <c r="AM180" s="91"/>
    </row>
    <row r="181" spans="3:39">
      <c r="C181" s="91"/>
      <c r="D181" s="91"/>
      <c r="E181" s="91"/>
      <c r="F181" s="91"/>
      <c r="G181" s="7"/>
      <c r="H181" s="91"/>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row>
    <row r="182" spans="3:39">
      <c r="C182" s="91"/>
      <c r="D182" s="91"/>
      <c r="E182" s="91"/>
      <c r="F182" s="91"/>
      <c r="G182" s="7"/>
      <c r="H182" s="91"/>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row>
    <row r="183" spans="3:39">
      <c r="C183" s="91"/>
      <c r="D183" s="91"/>
      <c r="E183" s="91"/>
      <c r="F183" s="91"/>
      <c r="G183" s="7"/>
      <c r="H183" s="91"/>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row>
    <row r="184" spans="3:39">
      <c r="C184" s="91"/>
      <c r="D184" s="91"/>
      <c r="E184" s="91"/>
      <c r="F184" s="91"/>
      <c r="G184" s="7"/>
      <c r="H184" s="91"/>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row>
    <row r="185" spans="3:39">
      <c r="C185" s="91"/>
      <c r="D185" s="91"/>
      <c r="E185" s="91"/>
      <c r="F185" s="91"/>
      <c r="G185" s="7"/>
      <c r="H185" s="91"/>
      <c r="I185" s="91"/>
      <c r="J185" s="91"/>
      <c r="K185" s="91"/>
      <c r="L185" s="91"/>
      <c r="M185" s="91"/>
      <c r="N185" s="91"/>
      <c r="O185" s="91"/>
      <c r="P185" s="91"/>
      <c r="Q185" s="91"/>
      <c r="R185" s="91"/>
      <c r="S185" s="91"/>
      <c r="T185" s="91"/>
      <c r="U185" s="91"/>
      <c r="V185" s="91"/>
      <c r="W185" s="91"/>
      <c r="X185" s="91"/>
      <c r="Y185" s="91"/>
      <c r="Z185" s="91"/>
      <c r="AA185" s="91"/>
      <c r="AB185" s="91"/>
      <c r="AC185" s="91"/>
      <c r="AD185" s="91"/>
      <c r="AE185" s="91"/>
      <c r="AF185" s="91"/>
      <c r="AG185" s="91"/>
      <c r="AH185" s="91"/>
      <c r="AI185" s="91"/>
      <c r="AJ185" s="91"/>
      <c r="AK185" s="91"/>
      <c r="AL185" s="91"/>
      <c r="AM185" s="91"/>
    </row>
    <row r="186" spans="3:39">
      <c r="C186" s="91"/>
      <c r="D186" s="91"/>
      <c r="E186" s="91"/>
      <c r="F186" s="91"/>
      <c r="G186" s="7"/>
      <c r="H186" s="91"/>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row>
    <row r="187" spans="3:39">
      <c r="C187" s="91"/>
      <c r="D187" s="91"/>
      <c r="E187" s="91"/>
      <c r="F187" s="91"/>
      <c r="G187" s="7"/>
      <c r="H187" s="91"/>
      <c r="I187" s="91"/>
      <c r="J187" s="91"/>
      <c r="K187" s="91"/>
      <c r="L187" s="91"/>
      <c r="M187" s="91"/>
      <c r="N187" s="91"/>
      <c r="O187" s="91"/>
      <c r="P187" s="91"/>
      <c r="Q187" s="91"/>
      <c r="R187" s="91"/>
      <c r="S187" s="91"/>
      <c r="T187" s="91"/>
      <c r="U187" s="91"/>
      <c r="V187" s="91"/>
      <c r="W187" s="91"/>
      <c r="X187" s="91"/>
      <c r="Y187" s="91"/>
      <c r="Z187" s="91"/>
      <c r="AA187" s="91"/>
      <c r="AB187" s="91"/>
      <c r="AC187" s="91"/>
      <c r="AD187" s="91"/>
      <c r="AE187" s="91"/>
      <c r="AF187" s="91"/>
      <c r="AG187" s="91"/>
      <c r="AH187" s="91"/>
      <c r="AI187" s="91"/>
      <c r="AJ187" s="91"/>
      <c r="AK187" s="91"/>
      <c r="AL187" s="91"/>
      <c r="AM187" s="91"/>
    </row>
    <row r="188" spans="3:39">
      <c r="C188" s="121"/>
      <c r="D188" s="121"/>
      <c r="E188" s="121"/>
      <c r="F188" s="121"/>
      <c r="G188" s="10"/>
      <c r="H188" s="121"/>
      <c r="I188" s="127"/>
      <c r="J188" s="127"/>
      <c r="K188" s="127"/>
      <c r="L188" s="127"/>
      <c r="M188" s="127"/>
      <c r="N188" s="127"/>
      <c r="O188" s="127"/>
      <c r="P188" s="127"/>
      <c r="Q188" s="127"/>
      <c r="R188" s="127"/>
      <c r="S188" s="127"/>
      <c r="T188" s="127"/>
      <c r="U188" s="127"/>
      <c r="V188" s="127"/>
      <c r="W188" s="127"/>
      <c r="X188" s="127"/>
      <c r="Y188" s="127"/>
      <c r="Z188" s="127"/>
      <c r="AA188" s="127"/>
      <c r="AB188" s="127"/>
      <c r="AC188" s="127"/>
      <c r="AD188" s="127"/>
      <c r="AE188" s="127"/>
      <c r="AF188" s="127"/>
      <c r="AG188" s="127"/>
      <c r="AH188" s="127"/>
      <c r="AI188" s="127"/>
      <c r="AJ188" s="127"/>
      <c r="AK188" s="127"/>
      <c r="AL188" s="127"/>
      <c r="AM188" s="127"/>
    </row>
    <row r="189" spans="3:39" ht="3.6" customHeight="1" thickBot="1">
      <c r="C189" s="91"/>
      <c r="D189" s="91"/>
      <c r="E189" s="91"/>
      <c r="F189" s="91"/>
      <c r="G189" s="7"/>
      <c r="H189" s="91"/>
      <c r="I189" s="91"/>
      <c r="J189" s="91"/>
      <c r="K189" s="91"/>
      <c r="L189" s="91"/>
      <c r="M189" s="91"/>
      <c r="N189" s="91"/>
      <c r="O189" s="91"/>
      <c r="P189" s="91"/>
      <c r="Q189" s="91"/>
      <c r="R189" s="91"/>
      <c r="S189" s="91"/>
      <c r="T189" s="91"/>
      <c r="U189" s="91"/>
      <c r="V189" s="91"/>
      <c r="W189" s="91"/>
      <c r="X189" s="91"/>
      <c r="Y189" s="91"/>
      <c r="Z189" s="91"/>
      <c r="AA189" s="91"/>
      <c r="AB189" s="91"/>
      <c r="AC189" s="91"/>
      <c r="AD189" s="91"/>
      <c r="AE189" s="91"/>
      <c r="AF189" s="91"/>
      <c r="AG189" s="91"/>
      <c r="AH189" s="91"/>
      <c r="AI189" s="91"/>
      <c r="AJ189" s="91"/>
      <c r="AK189" s="91"/>
      <c r="AL189" s="91"/>
      <c r="AM189" s="91"/>
    </row>
    <row r="190" spans="3:39" ht="15" thickBot="1">
      <c r="C190" s="11"/>
      <c r="D190" s="134"/>
      <c r="E190" s="91"/>
      <c r="F190" s="91"/>
      <c r="G190" s="7"/>
      <c r="H190" s="91"/>
      <c r="I190" s="91"/>
      <c r="J190" s="91"/>
      <c r="K190" s="91"/>
      <c r="L190" s="91"/>
      <c r="M190" s="91"/>
      <c r="N190" s="91"/>
      <c r="O190" s="91"/>
      <c r="P190" s="91"/>
      <c r="Q190" s="91"/>
      <c r="R190" s="91"/>
      <c r="S190" s="91"/>
      <c r="T190" s="91"/>
      <c r="U190" s="91"/>
      <c r="V190" s="91"/>
      <c r="W190" s="91"/>
      <c r="X190" s="91"/>
      <c r="Y190" s="91"/>
      <c r="Z190" s="91"/>
      <c r="AA190" s="91"/>
      <c r="AB190" s="91"/>
      <c r="AC190" s="91"/>
      <c r="AD190" s="91"/>
      <c r="AE190" s="91"/>
      <c r="AF190" s="91"/>
      <c r="AG190" s="91"/>
      <c r="AH190" s="91"/>
      <c r="AI190" s="91"/>
      <c r="AJ190" s="91"/>
      <c r="AK190" s="91"/>
      <c r="AL190" s="91"/>
      <c r="AM190" s="91"/>
    </row>
    <row r="192" spans="3:39">
      <c r="C192" s="91"/>
      <c r="D192" s="91"/>
      <c r="E192" s="91"/>
      <c r="F192" s="91"/>
      <c r="G192" s="91"/>
      <c r="H192" s="91"/>
      <c r="I192" s="95"/>
      <c r="J192" s="95"/>
      <c r="K192" s="95"/>
      <c r="L192" s="95"/>
      <c r="M192" s="95"/>
      <c r="N192" s="95"/>
      <c r="O192" s="95"/>
      <c r="P192" s="95"/>
      <c r="Q192" s="95"/>
      <c r="R192" s="95"/>
      <c r="S192" s="95"/>
      <c r="T192" s="95"/>
      <c r="U192" s="95"/>
      <c r="V192" s="95"/>
      <c r="W192" s="95"/>
      <c r="X192" s="95"/>
      <c r="Y192" s="95"/>
      <c r="Z192" s="95"/>
      <c r="AA192" s="95"/>
      <c r="AB192" s="95"/>
      <c r="AC192" s="95"/>
      <c r="AD192" s="95"/>
      <c r="AE192" s="95"/>
      <c r="AF192" s="95"/>
      <c r="AG192" s="95"/>
      <c r="AH192" s="95"/>
      <c r="AI192" s="95"/>
      <c r="AJ192" s="95"/>
      <c r="AK192" s="95"/>
      <c r="AL192" s="95"/>
      <c r="AM192" s="95"/>
    </row>
    <row r="193" spans="9:39">
      <c r="I193" s="95"/>
      <c r="J193" s="95"/>
      <c r="K193" s="95"/>
      <c r="L193" s="95"/>
      <c r="M193" s="95"/>
      <c r="N193" s="95"/>
      <c r="O193" s="95"/>
      <c r="P193" s="95"/>
      <c r="Q193" s="95"/>
      <c r="R193" s="95"/>
      <c r="S193" s="95"/>
      <c r="T193" s="95"/>
      <c r="U193" s="95"/>
      <c r="V193" s="95"/>
      <c r="W193" s="95"/>
      <c r="X193" s="95"/>
      <c r="Y193" s="95"/>
      <c r="Z193" s="95"/>
      <c r="AA193" s="95"/>
      <c r="AB193" s="95"/>
      <c r="AC193" s="95"/>
      <c r="AD193" s="95"/>
      <c r="AE193" s="95"/>
      <c r="AF193" s="95"/>
      <c r="AG193" s="95"/>
      <c r="AH193" s="95"/>
      <c r="AI193" s="95"/>
      <c r="AJ193" s="95"/>
      <c r="AK193" s="95"/>
      <c r="AL193" s="95"/>
      <c r="AM193" s="95"/>
    </row>
    <row r="194" spans="9:39">
      <c r="I194" s="95"/>
      <c r="J194" s="95"/>
      <c r="K194" s="95"/>
      <c r="L194" s="95"/>
      <c r="M194" s="95"/>
      <c r="N194" s="95"/>
      <c r="O194" s="95"/>
      <c r="P194" s="95"/>
      <c r="Q194" s="95"/>
      <c r="R194" s="95"/>
      <c r="S194" s="95"/>
      <c r="T194" s="95"/>
      <c r="U194" s="95"/>
      <c r="V194" s="95"/>
      <c r="W194" s="95"/>
      <c r="X194" s="95"/>
      <c r="Y194" s="95"/>
      <c r="Z194" s="95"/>
      <c r="AA194" s="95"/>
      <c r="AB194" s="95"/>
      <c r="AC194" s="95"/>
      <c r="AD194" s="95"/>
      <c r="AE194" s="95"/>
      <c r="AF194" s="95"/>
      <c r="AG194" s="95"/>
      <c r="AH194" s="95"/>
      <c r="AI194" s="95"/>
      <c r="AJ194" s="95"/>
      <c r="AK194" s="95"/>
      <c r="AL194" s="95"/>
      <c r="AM194" s="95"/>
    </row>
    <row r="195" spans="9:39">
      <c r="I195" s="95"/>
      <c r="J195" s="95"/>
      <c r="K195" s="95"/>
      <c r="L195" s="95"/>
      <c r="M195" s="95"/>
      <c r="N195" s="95"/>
      <c r="O195" s="95"/>
      <c r="P195" s="95"/>
      <c r="Q195" s="95"/>
      <c r="R195" s="95"/>
      <c r="S195" s="95"/>
      <c r="T195" s="95"/>
      <c r="U195" s="95"/>
      <c r="V195" s="95"/>
      <c r="W195" s="95"/>
      <c r="X195" s="95"/>
      <c r="Y195" s="95"/>
      <c r="Z195" s="95"/>
      <c r="AA195" s="95"/>
      <c r="AB195" s="95"/>
      <c r="AC195" s="95"/>
      <c r="AD195" s="95"/>
      <c r="AE195" s="95"/>
      <c r="AF195" s="95"/>
      <c r="AG195" s="95"/>
      <c r="AH195" s="95"/>
      <c r="AI195" s="95"/>
      <c r="AJ195" s="95"/>
      <c r="AK195" s="95"/>
      <c r="AL195" s="95"/>
      <c r="AM195" s="95"/>
    </row>
    <row r="196" spans="9:39">
      <c r="I196" s="95"/>
      <c r="J196" s="95"/>
      <c r="K196" s="95"/>
      <c r="L196" s="95"/>
      <c r="M196" s="95"/>
      <c r="N196" s="95"/>
      <c r="O196" s="95"/>
      <c r="P196" s="95"/>
      <c r="Q196" s="95"/>
      <c r="R196" s="95"/>
      <c r="S196" s="95"/>
      <c r="T196" s="95"/>
      <c r="U196" s="95"/>
      <c r="V196" s="95"/>
      <c r="W196" s="95"/>
      <c r="X196" s="95"/>
      <c r="Y196" s="95"/>
      <c r="Z196" s="95"/>
      <c r="AA196" s="95"/>
      <c r="AB196" s="95"/>
      <c r="AC196" s="95"/>
      <c r="AD196" s="95"/>
      <c r="AE196" s="95"/>
      <c r="AF196" s="95"/>
      <c r="AG196" s="95"/>
      <c r="AH196" s="95"/>
      <c r="AI196" s="95"/>
      <c r="AJ196" s="95"/>
      <c r="AK196" s="95"/>
      <c r="AL196" s="95"/>
      <c r="AM196" s="95"/>
    </row>
    <row r="197" spans="9:39">
      <c r="I197" s="95"/>
      <c r="J197" s="95"/>
      <c r="K197" s="95"/>
      <c r="L197" s="95"/>
      <c r="M197" s="95"/>
      <c r="N197" s="95"/>
      <c r="O197" s="95"/>
      <c r="P197" s="95"/>
      <c r="Q197" s="95"/>
      <c r="R197" s="95"/>
      <c r="S197" s="95"/>
      <c r="T197" s="95"/>
      <c r="U197" s="95"/>
      <c r="V197" s="95"/>
      <c r="W197" s="95"/>
      <c r="X197" s="95"/>
      <c r="Y197" s="95"/>
      <c r="Z197" s="95"/>
      <c r="AA197" s="95"/>
      <c r="AB197" s="95"/>
      <c r="AC197" s="95"/>
      <c r="AD197" s="95"/>
      <c r="AE197" s="95"/>
      <c r="AF197" s="95"/>
      <c r="AG197" s="95"/>
      <c r="AH197" s="95"/>
      <c r="AI197" s="95"/>
      <c r="AJ197" s="95"/>
      <c r="AK197" s="95"/>
      <c r="AL197" s="95"/>
      <c r="AM197" s="95"/>
    </row>
    <row r="198" spans="9:39">
      <c r="I198" s="95"/>
      <c r="J198" s="95"/>
      <c r="K198" s="95"/>
      <c r="L198" s="95"/>
      <c r="M198" s="95"/>
      <c r="N198" s="95"/>
      <c r="O198" s="95"/>
      <c r="P198" s="95"/>
      <c r="Q198" s="95"/>
      <c r="R198" s="95"/>
      <c r="S198" s="95"/>
      <c r="T198" s="95"/>
      <c r="U198" s="95"/>
      <c r="V198" s="95"/>
      <c r="W198" s="95"/>
      <c r="X198" s="95"/>
      <c r="Y198" s="95"/>
      <c r="Z198" s="95"/>
      <c r="AA198" s="95"/>
      <c r="AB198" s="95"/>
      <c r="AC198" s="95"/>
      <c r="AD198" s="95"/>
      <c r="AE198" s="95"/>
      <c r="AF198" s="95"/>
      <c r="AG198" s="95"/>
      <c r="AH198" s="95"/>
      <c r="AI198" s="95"/>
      <c r="AJ198" s="95"/>
      <c r="AK198" s="95"/>
      <c r="AL198" s="95"/>
      <c r="AM198" s="95"/>
    </row>
    <row r="199" spans="9:39">
      <c r="I199" s="95"/>
      <c r="J199" s="95"/>
      <c r="K199" s="95"/>
      <c r="L199" s="95"/>
      <c r="M199" s="95"/>
      <c r="N199" s="95"/>
      <c r="O199" s="95"/>
      <c r="P199" s="95"/>
      <c r="Q199" s="95"/>
      <c r="R199" s="95"/>
      <c r="S199" s="95"/>
      <c r="T199" s="95"/>
      <c r="U199" s="95"/>
      <c r="V199" s="95"/>
      <c r="W199" s="95"/>
      <c r="X199" s="95"/>
      <c r="Y199" s="95"/>
      <c r="Z199" s="95"/>
      <c r="AA199" s="95"/>
      <c r="AB199" s="95"/>
      <c r="AC199" s="95"/>
      <c r="AD199" s="95"/>
      <c r="AE199" s="95"/>
      <c r="AF199" s="95"/>
      <c r="AG199" s="95"/>
      <c r="AH199" s="95"/>
      <c r="AI199" s="95"/>
      <c r="AJ199" s="95"/>
      <c r="AK199" s="95"/>
      <c r="AL199" s="95"/>
      <c r="AM199" s="95"/>
    </row>
    <row r="200" spans="9:39">
      <c r="I200" s="95"/>
      <c r="J200" s="95"/>
      <c r="K200" s="95"/>
      <c r="L200" s="95"/>
      <c r="M200" s="95"/>
      <c r="N200" s="95"/>
      <c r="O200" s="95"/>
      <c r="P200" s="95"/>
      <c r="Q200" s="95"/>
      <c r="R200" s="95"/>
      <c r="S200" s="95"/>
      <c r="T200" s="95"/>
      <c r="U200" s="95"/>
      <c r="V200" s="95"/>
      <c r="W200" s="95"/>
      <c r="X200" s="95"/>
      <c r="Y200" s="95"/>
      <c r="Z200" s="95"/>
      <c r="AA200" s="95"/>
      <c r="AB200" s="95"/>
      <c r="AC200" s="95"/>
      <c r="AD200" s="95"/>
      <c r="AE200" s="95"/>
      <c r="AF200" s="95"/>
      <c r="AG200" s="95"/>
      <c r="AH200" s="95"/>
      <c r="AI200" s="95"/>
      <c r="AJ200" s="95"/>
      <c r="AK200" s="95"/>
      <c r="AL200" s="95"/>
      <c r="AM200" s="95"/>
    </row>
    <row r="201" spans="9:39">
      <c r="I201" s="95"/>
      <c r="J201" s="95"/>
      <c r="K201" s="95"/>
      <c r="L201" s="95"/>
      <c r="M201" s="95"/>
      <c r="N201" s="95"/>
      <c r="O201" s="95"/>
      <c r="P201" s="95"/>
      <c r="Q201" s="95"/>
      <c r="R201" s="95"/>
      <c r="S201" s="95"/>
      <c r="T201" s="95"/>
      <c r="U201" s="95"/>
      <c r="V201" s="95"/>
      <c r="W201" s="95"/>
      <c r="X201" s="95"/>
      <c r="Y201" s="95"/>
      <c r="Z201" s="95"/>
      <c r="AA201" s="95"/>
      <c r="AB201" s="95"/>
      <c r="AC201" s="95"/>
      <c r="AD201" s="95"/>
      <c r="AE201" s="95"/>
      <c r="AF201" s="95"/>
      <c r="AG201" s="95"/>
      <c r="AH201" s="95"/>
      <c r="AI201" s="95"/>
      <c r="AJ201" s="95"/>
      <c r="AK201" s="95"/>
      <c r="AL201" s="95"/>
      <c r="AM201" s="95"/>
    </row>
    <row r="202" spans="9:39">
      <c r="I202" s="95"/>
      <c r="J202" s="95"/>
      <c r="K202" s="95"/>
      <c r="L202" s="95"/>
      <c r="M202" s="95"/>
      <c r="N202" s="95"/>
      <c r="O202" s="95"/>
      <c r="P202" s="95"/>
      <c r="Q202" s="95"/>
      <c r="R202" s="95"/>
      <c r="S202" s="95"/>
      <c r="T202" s="95"/>
      <c r="U202" s="95"/>
      <c r="V202" s="95"/>
      <c r="W202" s="95"/>
      <c r="X202" s="95"/>
      <c r="Y202" s="95"/>
      <c r="Z202" s="95"/>
      <c r="AA202" s="95"/>
      <c r="AB202" s="95"/>
      <c r="AC202" s="95"/>
      <c r="AD202" s="95"/>
      <c r="AE202" s="95"/>
      <c r="AF202" s="95"/>
      <c r="AG202" s="95"/>
      <c r="AH202" s="95"/>
      <c r="AI202" s="95"/>
      <c r="AJ202" s="95"/>
      <c r="AK202" s="95"/>
      <c r="AL202" s="95"/>
      <c r="AM202" s="95"/>
    </row>
    <row r="203" spans="9:39">
      <c r="I203" s="95"/>
      <c r="J203" s="95"/>
      <c r="K203" s="95"/>
      <c r="L203" s="95"/>
      <c r="M203" s="95"/>
      <c r="N203" s="95"/>
      <c r="O203" s="95"/>
      <c r="P203" s="95"/>
      <c r="Q203" s="95"/>
      <c r="R203" s="95"/>
      <c r="S203" s="95"/>
      <c r="T203" s="95"/>
      <c r="U203" s="95"/>
      <c r="V203" s="95"/>
      <c r="W203" s="95"/>
      <c r="X203" s="95"/>
      <c r="Y203" s="95"/>
      <c r="Z203" s="95"/>
      <c r="AA203" s="95"/>
      <c r="AB203" s="95"/>
      <c r="AC203" s="95"/>
      <c r="AD203" s="95"/>
      <c r="AE203" s="95"/>
      <c r="AF203" s="95"/>
      <c r="AG203" s="95"/>
      <c r="AH203" s="95"/>
      <c r="AI203" s="95"/>
      <c r="AJ203" s="95"/>
      <c r="AK203" s="95"/>
      <c r="AL203" s="95"/>
      <c r="AM203" s="95"/>
    </row>
    <row r="204" spans="9:39">
      <c r="I204" s="95"/>
      <c r="J204" s="95"/>
      <c r="K204" s="95"/>
      <c r="L204" s="95"/>
      <c r="M204" s="95"/>
      <c r="N204" s="95"/>
      <c r="O204" s="95"/>
      <c r="P204" s="95"/>
      <c r="Q204" s="95"/>
      <c r="R204" s="95"/>
      <c r="S204" s="95"/>
      <c r="T204" s="95"/>
      <c r="U204" s="95"/>
      <c r="V204" s="95"/>
      <c r="W204" s="95"/>
      <c r="X204" s="95"/>
      <c r="Y204" s="95"/>
      <c r="Z204" s="95"/>
      <c r="AA204" s="95"/>
      <c r="AB204" s="95"/>
      <c r="AC204" s="95"/>
      <c r="AD204" s="95"/>
      <c r="AE204" s="95"/>
      <c r="AF204" s="95"/>
      <c r="AG204" s="95"/>
      <c r="AH204" s="95"/>
      <c r="AI204" s="95"/>
      <c r="AJ204" s="95"/>
      <c r="AK204" s="95"/>
      <c r="AL204" s="95"/>
      <c r="AM204" s="95"/>
    </row>
    <row r="205" spans="9:39">
      <c r="I205" s="95"/>
      <c r="J205" s="95"/>
      <c r="K205" s="95"/>
      <c r="L205" s="95"/>
      <c r="M205" s="95"/>
      <c r="N205" s="95"/>
      <c r="O205" s="95"/>
      <c r="P205" s="95"/>
      <c r="Q205" s="95"/>
      <c r="R205" s="95"/>
      <c r="S205" s="95"/>
      <c r="T205" s="95"/>
      <c r="U205" s="95"/>
      <c r="V205" s="95"/>
      <c r="W205" s="95"/>
      <c r="X205" s="95"/>
      <c r="Y205" s="95"/>
      <c r="Z205" s="95"/>
      <c r="AA205" s="95"/>
      <c r="AB205" s="95"/>
      <c r="AC205" s="95"/>
      <c r="AD205" s="95"/>
      <c r="AE205" s="95"/>
      <c r="AF205" s="95"/>
      <c r="AG205" s="95"/>
      <c r="AH205" s="95"/>
      <c r="AI205" s="95"/>
      <c r="AJ205" s="95"/>
      <c r="AK205" s="95"/>
      <c r="AL205" s="95"/>
      <c r="AM205" s="95"/>
    </row>
    <row r="206" spans="9:39">
      <c r="I206" s="95"/>
      <c r="J206" s="95"/>
      <c r="K206" s="95"/>
      <c r="L206" s="95"/>
      <c r="M206" s="95"/>
      <c r="N206" s="95"/>
      <c r="O206" s="95"/>
      <c r="P206" s="95"/>
      <c r="Q206" s="95"/>
      <c r="R206" s="95"/>
      <c r="S206" s="95"/>
      <c r="T206" s="95"/>
      <c r="U206" s="95"/>
      <c r="V206" s="95"/>
      <c r="W206" s="95"/>
      <c r="X206" s="95"/>
      <c r="Y206" s="95"/>
      <c r="Z206" s="95"/>
      <c r="AA206" s="95"/>
      <c r="AB206" s="95"/>
      <c r="AC206" s="95"/>
      <c r="AD206" s="95"/>
      <c r="AE206" s="95"/>
      <c r="AF206" s="95"/>
      <c r="AG206" s="95"/>
      <c r="AH206" s="95"/>
      <c r="AI206" s="95"/>
      <c r="AJ206" s="95"/>
      <c r="AK206" s="95"/>
      <c r="AL206" s="95"/>
      <c r="AM206" s="95"/>
    </row>
    <row r="207" spans="9:39">
      <c r="I207" s="95"/>
      <c r="J207" s="95"/>
      <c r="K207" s="95"/>
      <c r="L207" s="95"/>
      <c r="M207" s="95"/>
      <c r="N207" s="95"/>
      <c r="O207" s="95"/>
      <c r="P207" s="95"/>
      <c r="Q207" s="95"/>
      <c r="R207" s="95"/>
      <c r="S207" s="95"/>
      <c r="T207" s="95"/>
      <c r="U207" s="95"/>
      <c r="V207" s="95"/>
      <c r="W207" s="95"/>
      <c r="X207" s="95"/>
      <c r="Y207" s="95"/>
      <c r="Z207" s="95"/>
      <c r="AA207" s="95"/>
      <c r="AB207" s="95"/>
      <c r="AC207" s="95"/>
      <c r="AD207" s="95"/>
      <c r="AE207" s="95"/>
      <c r="AF207" s="95"/>
      <c r="AG207" s="95"/>
      <c r="AH207" s="95"/>
      <c r="AI207" s="95"/>
      <c r="AJ207" s="95"/>
      <c r="AK207" s="95"/>
      <c r="AL207" s="95"/>
      <c r="AM207" s="95"/>
    </row>
    <row r="208" spans="9:39">
      <c r="I208" s="95"/>
      <c r="J208" s="95"/>
      <c r="K208" s="95"/>
      <c r="L208" s="95"/>
      <c r="M208" s="95"/>
      <c r="N208" s="95"/>
      <c r="O208" s="95"/>
      <c r="P208" s="95"/>
      <c r="Q208" s="95"/>
      <c r="R208" s="95"/>
      <c r="S208" s="95"/>
      <c r="T208" s="95"/>
      <c r="U208" s="95"/>
      <c r="V208" s="95"/>
      <c r="W208" s="95"/>
      <c r="X208" s="95"/>
      <c r="Y208" s="95"/>
      <c r="Z208" s="95"/>
      <c r="AA208" s="95"/>
      <c r="AB208" s="95"/>
      <c r="AC208" s="95"/>
      <c r="AD208" s="95"/>
      <c r="AE208" s="95"/>
      <c r="AF208" s="95"/>
      <c r="AG208" s="95"/>
      <c r="AH208" s="95"/>
      <c r="AI208" s="95"/>
      <c r="AJ208" s="95"/>
      <c r="AK208" s="95"/>
      <c r="AL208" s="95"/>
      <c r="AM208" s="95"/>
    </row>
    <row r="209" spans="9:39">
      <c r="I209" s="95"/>
      <c r="J209" s="95"/>
      <c r="K209" s="95"/>
      <c r="L209" s="95"/>
      <c r="M209" s="95"/>
      <c r="N209" s="95"/>
      <c r="O209" s="95"/>
      <c r="P209" s="95"/>
      <c r="Q209" s="95"/>
      <c r="R209" s="95"/>
      <c r="S209" s="95"/>
      <c r="T209" s="95"/>
      <c r="U209" s="95"/>
      <c r="V209" s="95"/>
      <c r="W209" s="95"/>
      <c r="X209" s="95"/>
      <c r="Y209" s="95"/>
      <c r="Z209" s="95"/>
      <c r="AA209" s="95"/>
      <c r="AB209" s="95"/>
      <c r="AC209" s="95"/>
      <c r="AD209" s="95"/>
      <c r="AE209" s="95"/>
      <c r="AF209" s="95"/>
      <c r="AG209" s="95"/>
      <c r="AH209" s="95"/>
      <c r="AI209" s="95"/>
      <c r="AJ209" s="95"/>
      <c r="AK209" s="95"/>
      <c r="AL209" s="95"/>
      <c r="AM209" s="95"/>
    </row>
    <row r="210" spans="9:39">
      <c r="I210" s="95"/>
      <c r="J210" s="95"/>
      <c r="K210" s="95"/>
      <c r="L210" s="95"/>
      <c r="M210" s="95"/>
      <c r="N210" s="95"/>
      <c r="O210" s="95"/>
      <c r="P210" s="95"/>
      <c r="Q210" s="95"/>
      <c r="R210" s="95"/>
      <c r="S210" s="95"/>
      <c r="T210" s="95"/>
      <c r="U210" s="95"/>
      <c r="V210" s="95"/>
      <c r="W210" s="95"/>
      <c r="X210" s="95"/>
      <c r="Y210" s="95"/>
      <c r="Z210" s="95"/>
      <c r="AA210" s="95"/>
      <c r="AB210" s="95"/>
      <c r="AC210" s="95"/>
      <c r="AD210" s="95"/>
      <c r="AE210" s="95"/>
      <c r="AF210" s="95"/>
      <c r="AG210" s="95"/>
      <c r="AH210" s="95"/>
      <c r="AI210" s="95"/>
      <c r="AJ210" s="95"/>
      <c r="AK210" s="95"/>
      <c r="AL210" s="95"/>
      <c r="AM210" s="95"/>
    </row>
    <row r="211" spans="9:39">
      <c r="I211" s="95"/>
      <c r="J211" s="95"/>
      <c r="K211" s="95"/>
      <c r="L211" s="95"/>
      <c r="M211" s="95"/>
      <c r="N211" s="95"/>
      <c r="O211" s="95"/>
      <c r="P211" s="95"/>
      <c r="Q211" s="95"/>
      <c r="R211" s="95"/>
      <c r="S211" s="95"/>
      <c r="T211" s="95"/>
      <c r="U211" s="95"/>
      <c r="V211" s="95"/>
      <c r="W211" s="95"/>
      <c r="X211" s="95"/>
      <c r="Y211" s="95"/>
      <c r="Z211" s="95"/>
      <c r="AA211" s="95"/>
      <c r="AB211" s="95"/>
      <c r="AC211" s="95"/>
      <c r="AD211" s="95"/>
      <c r="AE211" s="95"/>
      <c r="AF211" s="95"/>
      <c r="AG211" s="95"/>
      <c r="AH211" s="95"/>
      <c r="AI211" s="95"/>
      <c r="AJ211" s="95"/>
      <c r="AK211" s="95"/>
      <c r="AL211" s="95"/>
      <c r="AM211" s="95"/>
    </row>
    <row r="212" spans="9:39">
      <c r="I212" s="95"/>
      <c r="J212" s="95"/>
      <c r="K212" s="95"/>
      <c r="L212" s="95"/>
      <c r="M212" s="95"/>
      <c r="N212" s="95"/>
      <c r="O212" s="95"/>
      <c r="P212" s="95"/>
      <c r="Q212" s="95"/>
      <c r="R212" s="95"/>
      <c r="S212" s="95"/>
      <c r="T212" s="95"/>
      <c r="U212" s="95"/>
      <c r="V212" s="95"/>
      <c r="W212" s="95"/>
      <c r="X212" s="95"/>
      <c r="Y212" s="95"/>
      <c r="Z212" s="95"/>
      <c r="AA212" s="95"/>
      <c r="AB212" s="95"/>
      <c r="AC212" s="95"/>
      <c r="AD212" s="95"/>
      <c r="AE212" s="95"/>
      <c r="AF212" s="95"/>
      <c r="AG212" s="95"/>
      <c r="AH212" s="95"/>
      <c r="AI212" s="95"/>
      <c r="AJ212" s="95"/>
      <c r="AK212" s="95"/>
      <c r="AL212" s="95"/>
      <c r="AM212" s="95"/>
    </row>
    <row r="213" spans="9:39">
      <c r="I213" s="95"/>
      <c r="J213" s="95"/>
      <c r="K213" s="95"/>
      <c r="L213" s="95"/>
      <c r="M213" s="95"/>
      <c r="N213" s="95"/>
      <c r="O213" s="95"/>
      <c r="P213" s="95"/>
      <c r="Q213" s="95"/>
      <c r="R213" s="95"/>
      <c r="S213" s="95"/>
      <c r="T213" s="95"/>
      <c r="U213" s="95"/>
      <c r="V213" s="95"/>
      <c r="W213" s="95"/>
      <c r="X213" s="95"/>
      <c r="Y213" s="95"/>
      <c r="Z213" s="95"/>
      <c r="AA213" s="95"/>
      <c r="AB213" s="95"/>
      <c r="AC213" s="95"/>
      <c r="AD213" s="95"/>
      <c r="AE213" s="95"/>
      <c r="AF213" s="95"/>
      <c r="AG213" s="95"/>
      <c r="AH213" s="95"/>
      <c r="AI213" s="95"/>
      <c r="AJ213" s="95"/>
      <c r="AK213" s="95"/>
      <c r="AL213" s="95"/>
      <c r="AM213" s="95"/>
    </row>
    <row r="214" spans="9:39">
      <c r="I214" s="95"/>
      <c r="J214" s="95"/>
      <c r="K214" s="95"/>
      <c r="L214" s="95"/>
      <c r="M214" s="95"/>
      <c r="N214" s="95"/>
      <c r="O214" s="95"/>
      <c r="P214" s="95"/>
      <c r="Q214" s="95"/>
      <c r="R214" s="95"/>
      <c r="S214" s="95"/>
      <c r="T214" s="95"/>
      <c r="U214" s="95"/>
      <c r="V214" s="95"/>
      <c r="W214" s="95"/>
      <c r="X214" s="95"/>
      <c r="Y214" s="95"/>
      <c r="Z214" s="95"/>
      <c r="AA214" s="95"/>
      <c r="AB214" s="95"/>
      <c r="AC214" s="95"/>
      <c r="AD214" s="95"/>
      <c r="AE214" s="95"/>
      <c r="AF214" s="95"/>
      <c r="AG214" s="95"/>
      <c r="AH214" s="95"/>
      <c r="AI214" s="95"/>
      <c r="AJ214" s="95"/>
      <c r="AK214" s="95"/>
      <c r="AL214" s="95"/>
      <c r="AM214" s="95"/>
    </row>
    <row r="215" spans="9:39">
      <c r="I215" s="95"/>
      <c r="J215" s="95"/>
      <c r="K215" s="95"/>
      <c r="L215" s="95"/>
      <c r="M215" s="95"/>
      <c r="N215" s="95"/>
      <c r="O215" s="95"/>
      <c r="P215" s="95"/>
      <c r="Q215" s="95"/>
      <c r="R215" s="95"/>
      <c r="S215" s="95"/>
      <c r="T215" s="95"/>
      <c r="U215" s="95"/>
      <c r="V215" s="95"/>
      <c r="W215" s="95"/>
      <c r="X215" s="95"/>
      <c r="Y215" s="95"/>
      <c r="Z215" s="95"/>
      <c r="AA215" s="95"/>
      <c r="AB215" s="95"/>
      <c r="AC215" s="95"/>
      <c r="AD215" s="95"/>
      <c r="AE215" s="95"/>
      <c r="AF215" s="95"/>
      <c r="AG215" s="95"/>
      <c r="AH215" s="95"/>
      <c r="AI215" s="95"/>
      <c r="AJ215" s="95"/>
      <c r="AK215" s="95"/>
      <c r="AL215" s="95"/>
      <c r="AM215" s="95"/>
    </row>
    <row r="216" spans="9:39">
      <c r="I216" s="95"/>
      <c r="J216" s="95"/>
      <c r="K216" s="95"/>
      <c r="L216" s="95"/>
      <c r="M216" s="95"/>
      <c r="N216" s="95"/>
      <c r="O216" s="95"/>
      <c r="P216" s="95"/>
      <c r="Q216" s="95"/>
      <c r="R216" s="95"/>
      <c r="S216" s="95"/>
      <c r="T216" s="95"/>
      <c r="U216" s="95"/>
      <c r="V216" s="95"/>
      <c r="W216" s="95"/>
      <c r="X216" s="95"/>
      <c r="Y216" s="95"/>
      <c r="Z216" s="95"/>
      <c r="AA216" s="95"/>
      <c r="AB216" s="95"/>
      <c r="AC216" s="95"/>
      <c r="AD216" s="95"/>
      <c r="AE216" s="95"/>
      <c r="AF216" s="95"/>
      <c r="AG216" s="95"/>
      <c r="AH216" s="95"/>
      <c r="AI216" s="95"/>
      <c r="AJ216" s="95"/>
      <c r="AK216" s="95"/>
      <c r="AL216" s="95"/>
      <c r="AM216" s="95"/>
    </row>
    <row r="217" spans="9:39">
      <c r="I217" s="95"/>
      <c r="J217" s="95"/>
      <c r="K217" s="95"/>
      <c r="L217" s="95"/>
      <c r="M217" s="95"/>
      <c r="N217" s="95"/>
      <c r="O217" s="95"/>
      <c r="P217" s="95"/>
      <c r="Q217" s="95"/>
      <c r="R217" s="95"/>
      <c r="S217" s="95"/>
      <c r="T217" s="95"/>
      <c r="U217" s="95"/>
      <c r="V217" s="95"/>
      <c r="W217" s="95"/>
      <c r="X217" s="95"/>
      <c r="Y217" s="95"/>
      <c r="Z217" s="95"/>
      <c r="AA217" s="95"/>
      <c r="AB217" s="95"/>
      <c r="AC217" s="95"/>
      <c r="AD217" s="95"/>
      <c r="AE217" s="95"/>
      <c r="AF217" s="95"/>
      <c r="AG217" s="95"/>
      <c r="AH217" s="95"/>
      <c r="AI217" s="95"/>
      <c r="AJ217" s="95"/>
      <c r="AK217" s="95"/>
      <c r="AL217" s="95"/>
      <c r="AM217" s="95"/>
    </row>
    <row r="218" spans="9:39">
      <c r="I218" s="95"/>
      <c r="J218" s="95"/>
      <c r="K218" s="95"/>
      <c r="L218" s="95"/>
      <c r="M218" s="95"/>
      <c r="N218" s="95"/>
      <c r="O218" s="95"/>
      <c r="P218" s="95"/>
      <c r="Q218" s="95"/>
      <c r="R218" s="95"/>
      <c r="S218" s="95"/>
      <c r="T218" s="95"/>
      <c r="U218" s="95"/>
      <c r="V218" s="95"/>
      <c r="W218" s="95"/>
      <c r="X218" s="95"/>
      <c r="Y218" s="95"/>
      <c r="Z218" s="95"/>
      <c r="AA218" s="95"/>
      <c r="AB218" s="95"/>
      <c r="AC218" s="95"/>
      <c r="AD218" s="95"/>
      <c r="AE218" s="95"/>
      <c r="AF218" s="95"/>
      <c r="AG218" s="95"/>
      <c r="AH218" s="95"/>
      <c r="AI218" s="95"/>
      <c r="AJ218" s="95"/>
      <c r="AK218" s="95"/>
      <c r="AL218" s="95"/>
      <c r="AM218" s="95"/>
    </row>
    <row r="219" spans="9:39">
      <c r="I219" s="95"/>
      <c r="J219" s="95"/>
      <c r="K219" s="95"/>
      <c r="L219" s="95"/>
      <c r="M219" s="95"/>
      <c r="N219" s="95"/>
      <c r="O219" s="95"/>
      <c r="P219" s="95"/>
      <c r="Q219" s="95"/>
      <c r="R219" s="95"/>
      <c r="S219" s="95"/>
      <c r="T219" s="95"/>
      <c r="U219" s="95"/>
      <c r="V219" s="95"/>
      <c r="W219" s="95"/>
      <c r="X219" s="95"/>
      <c r="Y219" s="95"/>
      <c r="Z219" s="95"/>
      <c r="AA219" s="95"/>
      <c r="AB219" s="95"/>
      <c r="AC219" s="95"/>
      <c r="AD219" s="95"/>
      <c r="AE219" s="95"/>
      <c r="AF219" s="95"/>
      <c r="AG219" s="95"/>
      <c r="AH219" s="95"/>
      <c r="AI219" s="95"/>
      <c r="AJ219" s="95"/>
      <c r="AK219" s="95"/>
      <c r="AL219" s="95"/>
      <c r="AM219" s="95"/>
    </row>
    <row r="220" spans="9:39">
      <c r="I220" s="95"/>
      <c r="J220" s="95"/>
      <c r="K220" s="95"/>
      <c r="L220" s="95"/>
      <c r="M220" s="95"/>
      <c r="N220" s="95"/>
      <c r="O220" s="95"/>
      <c r="P220" s="95"/>
      <c r="Q220" s="95"/>
      <c r="R220" s="95"/>
      <c r="S220" s="95"/>
      <c r="T220" s="95"/>
      <c r="U220" s="95"/>
      <c r="V220" s="95"/>
      <c r="W220" s="95"/>
      <c r="X220" s="95"/>
      <c r="Y220" s="95"/>
      <c r="Z220" s="95"/>
      <c r="AA220" s="95"/>
      <c r="AB220" s="95"/>
      <c r="AC220" s="95"/>
      <c r="AD220" s="95"/>
      <c r="AE220" s="95"/>
      <c r="AF220" s="95"/>
      <c r="AG220" s="95"/>
      <c r="AH220" s="95"/>
      <c r="AI220" s="95"/>
      <c r="AJ220" s="95"/>
      <c r="AK220" s="95"/>
      <c r="AL220" s="95"/>
      <c r="AM220" s="95"/>
    </row>
    <row r="221" spans="9:39">
      <c r="I221" s="95"/>
      <c r="J221" s="95"/>
      <c r="K221" s="95"/>
      <c r="L221" s="95"/>
      <c r="M221" s="95"/>
      <c r="N221" s="95"/>
      <c r="O221" s="95"/>
      <c r="P221" s="95"/>
      <c r="Q221" s="95"/>
      <c r="R221" s="95"/>
      <c r="S221" s="95"/>
      <c r="T221" s="95"/>
      <c r="U221" s="95"/>
      <c r="V221" s="95"/>
      <c r="W221" s="95"/>
      <c r="X221" s="95"/>
      <c r="Y221" s="95"/>
      <c r="Z221" s="95"/>
      <c r="AA221" s="95"/>
      <c r="AB221" s="95"/>
      <c r="AC221" s="95"/>
      <c r="AD221" s="95"/>
      <c r="AE221" s="95"/>
      <c r="AF221" s="95"/>
      <c r="AG221" s="95"/>
      <c r="AH221" s="95"/>
      <c r="AI221" s="95"/>
      <c r="AJ221" s="95"/>
      <c r="AK221" s="95"/>
      <c r="AL221" s="95"/>
      <c r="AM221" s="95"/>
    </row>
    <row r="222" spans="9:39">
      <c r="I222" s="95"/>
      <c r="J222" s="95"/>
      <c r="K222" s="95"/>
      <c r="L222" s="95"/>
      <c r="M222" s="95"/>
      <c r="N222" s="95"/>
      <c r="O222" s="95"/>
      <c r="P222" s="95"/>
      <c r="Q222" s="95"/>
      <c r="R222" s="95"/>
      <c r="S222" s="95"/>
      <c r="T222" s="95"/>
      <c r="U222" s="95"/>
      <c r="V222" s="95"/>
      <c r="W222" s="95"/>
      <c r="X222" s="95"/>
      <c r="Y222" s="95"/>
      <c r="Z222" s="95"/>
      <c r="AA222" s="95"/>
      <c r="AB222" s="95"/>
      <c r="AC222" s="95"/>
      <c r="AD222" s="95"/>
      <c r="AE222" s="95"/>
      <c r="AF222" s="95"/>
      <c r="AG222" s="95"/>
      <c r="AH222" s="95"/>
      <c r="AI222" s="95"/>
      <c r="AJ222" s="95"/>
      <c r="AK222" s="95"/>
      <c r="AL222" s="95"/>
      <c r="AM222" s="95"/>
    </row>
    <row r="223" spans="9:39">
      <c r="I223" s="95"/>
      <c r="J223" s="95"/>
      <c r="K223" s="95"/>
      <c r="L223" s="95"/>
      <c r="M223" s="95"/>
      <c r="N223" s="95"/>
      <c r="O223" s="95"/>
      <c r="P223" s="95"/>
      <c r="Q223" s="95"/>
      <c r="R223" s="95"/>
      <c r="S223" s="95"/>
      <c r="T223" s="95"/>
      <c r="U223" s="95"/>
      <c r="V223" s="95"/>
      <c r="W223" s="95"/>
      <c r="X223" s="95"/>
      <c r="Y223" s="95"/>
      <c r="Z223" s="95"/>
      <c r="AA223" s="95"/>
      <c r="AB223" s="95"/>
      <c r="AC223" s="95"/>
      <c r="AD223" s="95"/>
      <c r="AE223" s="95"/>
      <c r="AF223" s="95"/>
      <c r="AG223" s="95"/>
      <c r="AH223" s="95"/>
      <c r="AI223" s="95"/>
      <c r="AJ223" s="95"/>
      <c r="AK223" s="95"/>
      <c r="AL223" s="95"/>
      <c r="AM223" s="95"/>
    </row>
    <row r="224" spans="9:39">
      <c r="I224" s="95"/>
      <c r="J224" s="95"/>
      <c r="K224" s="95"/>
      <c r="L224" s="95"/>
      <c r="M224" s="95"/>
      <c r="N224" s="95"/>
      <c r="O224" s="95"/>
      <c r="P224" s="95"/>
      <c r="Q224" s="95"/>
      <c r="R224" s="95"/>
      <c r="S224" s="95"/>
      <c r="T224" s="95"/>
      <c r="U224" s="95"/>
      <c r="V224" s="95"/>
      <c r="W224" s="95"/>
      <c r="X224" s="95"/>
      <c r="Y224" s="95"/>
      <c r="Z224" s="95"/>
      <c r="AA224" s="95"/>
      <c r="AB224" s="95"/>
      <c r="AC224" s="95"/>
      <c r="AD224" s="95"/>
      <c r="AE224" s="95"/>
      <c r="AF224" s="95"/>
      <c r="AG224" s="95"/>
      <c r="AH224" s="95"/>
      <c r="AI224" s="95"/>
      <c r="AJ224" s="95"/>
      <c r="AK224" s="95"/>
      <c r="AL224" s="95"/>
      <c r="AM224" s="95"/>
    </row>
    <row r="225" spans="9:39">
      <c r="I225" s="95"/>
      <c r="J225" s="95"/>
      <c r="K225" s="95"/>
      <c r="L225" s="95"/>
      <c r="M225" s="95"/>
      <c r="N225" s="95"/>
      <c r="O225" s="95"/>
      <c r="P225" s="95"/>
      <c r="Q225" s="95"/>
      <c r="R225" s="95"/>
      <c r="S225" s="95"/>
      <c r="T225" s="95"/>
      <c r="U225" s="95"/>
      <c r="V225" s="95"/>
      <c r="W225" s="95"/>
      <c r="X225" s="95"/>
      <c r="Y225" s="95"/>
      <c r="Z225" s="95"/>
      <c r="AA225" s="95"/>
      <c r="AB225" s="95"/>
      <c r="AC225" s="95"/>
      <c r="AD225" s="95"/>
      <c r="AE225" s="95"/>
      <c r="AF225" s="95"/>
      <c r="AG225" s="95"/>
      <c r="AH225" s="95"/>
      <c r="AI225" s="95"/>
      <c r="AJ225" s="95"/>
      <c r="AK225" s="95"/>
      <c r="AL225" s="95"/>
      <c r="AM225" s="95"/>
    </row>
    <row r="226" spans="9:39">
      <c r="I226" s="95"/>
      <c r="J226" s="95"/>
      <c r="K226" s="95"/>
      <c r="L226" s="95"/>
      <c r="M226" s="95"/>
      <c r="N226" s="95"/>
      <c r="O226" s="95"/>
      <c r="P226" s="95"/>
      <c r="Q226" s="95"/>
      <c r="R226" s="95"/>
      <c r="S226" s="95"/>
      <c r="T226" s="95"/>
      <c r="U226" s="95"/>
      <c r="V226" s="95"/>
      <c r="W226" s="95"/>
      <c r="X226" s="95"/>
      <c r="Y226" s="95"/>
      <c r="Z226" s="95"/>
      <c r="AA226" s="95"/>
      <c r="AB226" s="95"/>
      <c r="AC226" s="95"/>
      <c r="AD226" s="95"/>
      <c r="AE226" s="95"/>
      <c r="AF226" s="95"/>
      <c r="AG226" s="95"/>
      <c r="AH226" s="95"/>
      <c r="AI226" s="95"/>
      <c r="AJ226" s="95"/>
      <c r="AK226" s="95"/>
      <c r="AL226" s="95"/>
      <c r="AM226" s="95"/>
    </row>
    <row r="227" spans="9:39">
      <c r="I227" s="95"/>
      <c r="J227" s="95"/>
      <c r="K227" s="95"/>
      <c r="L227" s="95"/>
      <c r="M227" s="95"/>
      <c r="N227" s="95"/>
      <c r="O227" s="95"/>
      <c r="P227" s="95"/>
      <c r="Q227" s="95"/>
      <c r="R227" s="95"/>
      <c r="S227" s="95"/>
      <c r="T227" s="95"/>
      <c r="U227" s="95"/>
      <c r="V227" s="95"/>
      <c r="W227" s="95"/>
      <c r="X227" s="95"/>
      <c r="Y227" s="95"/>
      <c r="Z227" s="95"/>
      <c r="AA227" s="95"/>
      <c r="AB227" s="95"/>
      <c r="AC227" s="95"/>
      <c r="AD227" s="95"/>
      <c r="AE227" s="95"/>
      <c r="AF227" s="95"/>
      <c r="AG227" s="95"/>
      <c r="AH227" s="95"/>
      <c r="AI227" s="95"/>
      <c r="AJ227" s="95"/>
      <c r="AK227" s="95"/>
      <c r="AL227" s="95"/>
      <c r="AM227" s="95"/>
    </row>
    <row r="228" spans="9:39">
      <c r="I228" s="95"/>
      <c r="J228" s="95"/>
      <c r="K228" s="95"/>
      <c r="L228" s="95"/>
      <c r="M228" s="95"/>
      <c r="N228" s="95"/>
      <c r="O228" s="95"/>
      <c r="P228" s="95"/>
      <c r="Q228" s="95"/>
      <c r="R228" s="95"/>
      <c r="S228" s="95"/>
      <c r="T228" s="95"/>
      <c r="U228" s="95"/>
      <c r="V228" s="95"/>
      <c r="W228" s="95"/>
      <c r="X228" s="95"/>
      <c r="Y228" s="95"/>
      <c r="Z228" s="95"/>
      <c r="AA228" s="95"/>
      <c r="AB228" s="95"/>
      <c r="AC228" s="95"/>
      <c r="AD228" s="95"/>
      <c r="AE228" s="95"/>
      <c r="AF228" s="95"/>
      <c r="AG228" s="95"/>
      <c r="AH228" s="95"/>
      <c r="AI228" s="95"/>
      <c r="AJ228" s="95"/>
      <c r="AK228" s="95"/>
      <c r="AL228" s="95"/>
      <c r="AM228" s="95"/>
    </row>
    <row r="229" spans="9:39">
      <c r="I229" s="95"/>
      <c r="J229" s="95"/>
      <c r="K229" s="95"/>
      <c r="L229" s="95"/>
      <c r="M229" s="95"/>
      <c r="N229" s="95"/>
      <c r="O229" s="95"/>
      <c r="P229" s="95"/>
      <c r="Q229" s="95"/>
      <c r="R229" s="95"/>
      <c r="S229" s="95"/>
      <c r="T229" s="95"/>
      <c r="U229" s="95"/>
      <c r="V229" s="95"/>
      <c r="W229" s="95"/>
      <c r="X229" s="95"/>
      <c r="Y229" s="95"/>
      <c r="Z229" s="95"/>
      <c r="AA229" s="95"/>
      <c r="AB229" s="95"/>
      <c r="AC229" s="95"/>
      <c r="AD229" s="95"/>
      <c r="AE229" s="95"/>
      <c r="AF229" s="95"/>
      <c r="AG229" s="95"/>
      <c r="AH229" s="95"/>
      <c r="AI229" s="95"/>
      <c r="AJ229" s="95"/>
      <c r="AK229" s="95"/>
      <c r="AL229" s="95"/>
      <c r="AM229" s="95"/>
    </row>
    <row r="230" spans="9:39">
      <c r="I230" s="95"/>
      <c r="J230" s="95"/>
      <c r="K230" s="95"/>
      <c r="L230" s="95"/>
      <c r="M230" s="95"/>
      <c r="N230" s="95"/>
      <c r="O230" s="95"/>
      <c r="P230" s="95"/>
      <c r="Q230" s="95"/>
      <c r="R230" s="95"/>
      <c r="S230" s="95"/>
      <c r="T230" s="95"/>
      <c r="U230" s="95"/>
      <c r="V230" s="95"/>
      <c r="W230" s="95"/>
      <c r="X230" s="95"/>
      <c r="Y230" s="95"/>
      <c r="Z230" s="95"/>
      <c r="AA230" s="95"/>
      <c r="AB230" s="95"/>
      <c r="AC230" s="95"/>
      <c r="AD230" s="95"/>
      <c r="AE230" s="95"/>
      <c r="AF230" s="95"/>
      <c r="AG230" s="95"/>
      <c r="AH230" s="95"/>
      <c r="AI230" s="95"/>
      <c r="AJ230" s="95"/>
      <c r="AK230" s="95"/>
      <c r="AL230" s="95"/>
      <c r="AM230" s="95"/>
    </row>
    <row r="231" spans="9:39">
      <c r="I231" s="95"/>
      <c r="J231" s="95"/>
      <c r="K231" s="95"/>
      <c r="L231" s="95"/>
      <c r="M231" s="95"/>
      <c r="N231" s="95"/>
      <c r="O231" s="95"/>
      <c r="P231" s="95"/>
      <c r="Q231" s="95"/>
      <c r="R231" s="95"/>
      <c r="S231" s="95"/>
      <c r="T231" s="95"/>
      <c r="U231" s="95"/>
      <c r="V231" s="95"/>
      <c r="W231" s="95"/>
      <c r="X231" s="95"/>
      <c r="Y231" s="95"/>
      <c r="Z231" s="95"/>
      <c r="AA231" s="95"/>
      <c r="AB231" s="95"/>
      <c r="AC231" s="95"/>
      <c r="AD231" s="95"/>
      <c r="AE231" s="95"/>
      <c r="AF231" s="95"/>
      <c r="AG231" s="95"/>
      <c r="AH231" s="95"/>
      <c r="AI231" s="95"/>
      <c r="AJ231" s="95"/>
      <c r="AK231" s="95"/>
      <c r="AL231" s="95"/>
      <c r="AM231" s="95"/>
    </row>
    <row r="232" spans="9:39">
      <c r="I232" s="95"/>
      <c r="J232" s="95"/>
      <c r="K232" s="95"/>
      <c r="L232" s="95"/>
      <c r="M232" s="95"/>
      <c r="N232" s="95"/>
      <c r="O232" s="95"/>
      <c r="P232" s="95"/>
      <c r="Q232" s="95"/>
      <c r="R232" s="95"/>
      <c r="S232" s="95"/>
      <c r="T232" s="95"/>
      <c r="U232" s="95"/>
      <c r="V232" s="95"/>
      <c r="W232" s="95"/>
      <c r="X232" s="95"/>
      <c r="Y232" s="95"/>
      <c r="Z232" s="95"/>
      <c r="AA232" s="95"/>
      <c r="AB232" s="95"/>
      <c r="AC232" s="95"/>
      <c r="AD232" s="95"/>
      <c r="AE232" s="95"/>
      <c r="AF232" s="95"/>
      <c r="AG232" s="95"/>
      <c r="AH232" s="95"/>
      <c r="AI232" s="95"/>
      <c r="AJ232" s="95"/>
      <c r="AK232" s="95"/>
      <c r="AL232" s="95"/>
      <c r="AM232" s="95"/>
    </row>
    <row r="233" spans="9:39">
      <c r="I233" s="95"/>
      <c r="J233" s="95"/>
      <c r="K233" s="95"/>
      <c r="L233" s="95"/>
      <c r="M233" s="95"/>
      <c r="N233" s="95"/>
      <c r="O233" s="95"/>
      <c r="P233" s="95"/>
      <c r="Q233" s="95"/>
      <c r="R233" s="95"/>
      <c r="S233" s="95"/>
      <c r="T233" s="95"/>
      <c r="U233" s="95"/>
      <c r="V233" s="95"/>
      <c r="W233" s="95"/>
      <c r="X233" s="95"/>
      <c r="Y233" s="95"/>
      <c r="Z233" s="95"/>
      <c r="AA233" s="95"/>
      <c r="AB233" s="95"/>
      <c r="AC233" s="95"/>
      <c r="AD233" s="95"/>
      <c r="AE233" s="95"/>
      <c r="AF233" s="95"/>
      <c r="AG233" s="95"/>
      <c r="AH233" s="95"/>
      <c r="AI233" s="95"/>
      <c r="AJ233" s="95"/>
      <c r="AK233" s="95"/>
      <c r="AL233" s="95"/>
      <c r="AM233" s="95"/>
    </row>
    <row r="234" spans="9:39">
      <c r="I234" s="95"/>
      <c r="J234" s="95"/>
      <c r="K234" s="95"/>
      <c r="L234" s="95"/>
      <c r="M234" s="95"/>
      <c r="N234" s="95"/>
      <c r="O234" s="95"/>
      <c r="P234" s="95"/>
      <c r="Q234" s="95"/>
      <c r="R234" s="95"/>
      <c r="S234" s="95"/>
      <c r="T234" s="95"/>
      <c r="U234" s="95"/>
      <c r="V234" s="95"/>
      <c r="W234" s="95"/>
      <c r="X234" s="95"/>
      <c r="Y234" s="95"/>
      <c r="Z234" s="95"/>
      <c r="AA234" s="95"/>
      <c r="AB234" s="95"/>
      <c r="AC234" s="95"/>
      <c r="AD234" s="95"/>
      <c r="AE234" s="95"/>
      <c r="AF234" s="95"/>
      <c r="AG234" s="95"/>
      <c r="AH234" s="95"/>
      <c r="AI234" s="95"/>
      <c r="AJ234" s="95"/>
      <c r="AK234" s="95"/>
      <c r="AL234" s="95"/>
      <c r="AM234" s="95"/>
    </row>
    <row r="235" spans="9:39">
      <c r="I235" s="95"/>
      <c r="J235" s="95"/>
      <c r="K235" s="95"/>
      <c r="L235" s="95"/>
      <c r="M235" s="95"/>
      <c r="N235" s="95"/>
      <c r="O235" s="95"/>
      <c r="P235" s="95"/>
      <c r="Q235" s="95"/>
      <c r="R235" s="95"/>
      <c r="S235" s="95"/>
      <c r="T235" s="95"/>
      <c r="U235" s="95"/>
      <c r="V235" s="95"/>
      <c r="W235" s="95"/>
      <c r="X235" s="95"/>
      <c r="Y235" s="95"/>
      <c r="Z235" s="95"/>
      <c r="AA235" s="95"/>
      <c r="AB235" s="95"/>
      <c r="AC235" s="95"/>
      <c r="AD235" s="95"/>
      <c r="AE235" s="95"/>
      <c r="AF235" s="95"/>
      <c r="AG235" s="95"/>
      <c r="AH235" s="95"/>
      <c r="AI235" s="95"/>
      <c r="AJ235" s="95"/>
      <c r="AK235" s="95"/>
      <c r="AL235" s="95"/>
      <c r="AM235" s="95"/>
    </row>
    <row r="236" spans="9:39">
      <c r="I236" s="95"/>
      <c r="J236" s="95"/>
      <c r="K236" s="95"/>
      <c r="L236" s="95"/>
      <c r="M236" s="95"/>
      <c r="N236" s="95"/>
      <c r="O236" s="95"/>
      <c r="P236" s="95"/>
      <c r="Q236" s="95"/>
      <c r="R236" s="95"/>
      <c r="S236" s="95"/>
      <c r="T236" s="95"/>
      <c r="U236" s="95"/>
      <c r="V236" s="95"/>
      <c r="W236" s="95"/>
      <c r="X236" s="95"/>
      <c r="Y236" s="95"/>
      <c r="Z236" s="95"/>
      <c r="AA236" s="95"/>
      <c r="AB236" s="95"/>
      <c r="AC236" s="95"/>
      <c r="AD236" s="95"/>
      <c r="AE236" s="95"/>
      <c r="AF236" s="95"/>
      <c r="AG236" s="95"/>
      <c r="AH236" s="95"/>
      <c r="AI236" s="95"/>
      <c r="AJ236" s="95"/>
      <c r="AK236" s="95"/>
      <c r="AL236" s="95"/>
      <c r="AM236" s="95"/>
    </row>
    <row r="237" spans="9:39">
      <c r="I237" s="95"/>
      <c r="J237" s="95"/>
      <c r="K237" s="95"/>
      <c r="L237" s="95"/>
      <c r="M237" s="95"/>
      <c r="N237" s="95"/>
      <c r="O237" s="95"/>
      <c r="P237" s="95"/>
      <c r="Q237" s="95"/>
      <c r="R237" s="95"/>
      <c r="S237" s="95"/>
      <c r="T237" s="95"/>
      <c r="U237" s="95"/>
      <c r="V237" s="95"/>
      <c r="W237" s="95"/>
      <c r="X237" s="95"/>
      <c r="Y237" s="95"/>
      <c r="Z237" s="95"/>
      <c r="AA237" s="95"/>
      <c r="AB237" s="95"/>
      <c r="AC237" s="95"/>
      <c r="AD237" s="95"/>
      <c r="AE237" s="95"/>
      <c r="AF237" s="95"/>
      <c r="AG237" s="95"/>
      <c r="AH237" s="95"/>
      <c r="AI237" s="95"/>
      <c r="AJ237" s="95"/>
      <c r="AK237" s="95"/>
      <c r="AL237" s="95"/>
      <c r="AM237" s="95"/>
    </row>
    <row r="238" spans="9:39">
      <c r="I238" s="95"/>
      <c r="J238" s="95"/>
      <c r="K238" s="95"/>
      <c r="L238" s="95"/>
      <c r="M238" s="95"/>
      <c r="N238" s="95"/>
      <c r="O238" s="95"/>
      <c r="P238" s="95"/>
      <c r="Q238" s="95"/>
      <c r="R238" s="95"/>
      <c r="S238" s="95"/>
      <c r="T238" s="95"/>
      <c r="U238" s="95"/>
      <c r="V238" s="95"/>
      <c r="W238" s="95"/>
      <c r="X238" s="95"/>
      <c r="Y238" s="95"/>
      <c r="Z238" s="95"/>
      <c r="AA238" s="95"/>
      <c r="AB238" s="95"/>
      <c r="AC238" s="95"/>
      <c r="AD238" s="95"/>
      <c r="AE238" s="95"/>
      <c r="AF238" s="95"/>
      <c r="AG238" s="95"/>
      <c r="AH238" s="95"/>
      <c r="AI238" s="95"/>
      <c r="AJ238" s="95"/>
      <c r="AK238" s="95"/>
      <c r="AL238" s="95"/>
      <c r="AM238" s="95"/>
    </row>
    <row r="239" spans="9:39">
      <c r="I239" s="95"/>
      <c r="J239" s="95"/>
      <c r="K239" s="95"/>
      <c r="L239" s="95"/>
      <c r="M239" s="95"/>
      <c r="N239" s="95"/>
      <c r="O239" s="95"/>
      <c r="P239" s="95"/>
      <c r="Q239" s="95"/>
      <c r="R239" s="95"/>
      <c r="S239" s="95"/>
      <c r="T239" s="95"/>
      <c r="U239" s="95"/>
      <c r="V239" s="95"/>
      <c r="W239" s="95"/>
      <c r="X239" s="95"/>
      <c r="Y239" s="95"/>
      <c r="Z239" s="95"/>
      <c r="AA239" s="95"/>
      <c r="AB239" s="95"/>
      <c r="AC239" s="95"/>
      <c r="AD239" s="95"/>
      <c r="AE239" s="95"/>
      <c r="AF239" s="95"/>
      <c r="AG239" s="95"/>
      <c r="AH239" s="95"/>
      <c r="AI239" s="95"/>
      <c r="AJ239" s="95"/>
      <c r="AK239" s="95"/>
      <c r="AL239" s="95"/>
      <c r="AM239" s="95"/>
    </row>
    <row r="240" spans="9:39">
      <c r="I240" s="95"/>
      <c r="J240" s="95"/>
      <c r="K240" s="95"/>
      <c r="L240" s="95"/>
      <c r="M240" s="95"/>
      <c r="N240" s="95"/>
      <c r="O240" s="95"/>
      <c r="P240" s="95"/>
      <c r="Q240" s="95"/>
      <c r="R240" s="95"/>
      <c r="S240" s="95"/>
      <c r="T240" s="95"/>
      <c r="U240" s="95"/>
      <c r="V240" s="95"/>
      <c r="W240" s="95"/>
      <c r="X240" s="95"/>
      <c r="Y240" s="95"/>
      <c r="Z240" s="95"/>
      <c r="AA240" s="95"/>
      <c r="AB240" s="95"/>
      <c r="AC240" s="95"/>
      <c r="AD240" s="95"/>
      <c r="AE240" s="95"/>
      <c r="AF240" s="95"/>
      <c r="AG240" s="95"/>
      <c r="AH240" s="95"/>
      <c r="AI240" s="95"/>
      <c r="AJ240" s="95"/>
      <c r="AK240" s="95"/>
      <c r="AL240" s="95"/>
      <c r="AM240" s="95"/>
    </row>
    <row r="241" spans="9:39">
      <c r="I241" s="95"/>
      <c r="J241" s="95"/>
      <c r="K241" s="95"/>
      <c r="L241" s="95"/>
      <c r="M241" s="95"/>
      <c r="N241" s="95"/>
      <c r="O241" s="95"/>
      <c r="P241" s="95"/>
      <c r="Q241" s="95"/>
      <c r="R241" s="95"/>
      <c r="S241" s="95"/>
      <c r="T241" s="95"/>
      <c r="U241" s="95"/>
      <c r="V241" s="95"/>
      <c r="W241" s="95"/>
      <c r="X241" s="95"/>
      <c r="Y241" s="95"/>
      <c r="Z241" s="95"/>
      <c r="AA241" s="95"/>
      <c r="AB241" s="95"/>
      <c r="AC241" s="95"/>
      <c r="AD241" s="95"/>
      <c r="AE241" s="95"/>
      <c r="AF241" s="95"/>
      <c r="AG241" s="95"/>
      <c r="AH241" s="95"/>
      <c r="AI241" s="95"/>
      <c r="AJ241" s="95"/>
      <c r="AK241" s="95"/>
      <c r="AL241" s="95"/>
      <c r="AM241" s="95"/>
    </row>
    <row r="242" spans="9:39">
      <c r="I242" s="95"/>
      <c r="J242" s="95"/>
      <c r="K242" s="95"/>
      <c r="L242" s="95"/>
      <c r="M242" s="95"/>
      <c r="N242" s="95"/>
      <c r="O242" s="95"/>
      <c r="P242" s="95"/>
      <c r="Q242" s="95"/>
      <c r="R242" s="95"/>
      <c r="S242" s="95"/>
      <c r="T242" s="95"/>
      <c r="U242" s="95"/>
      <c r="V242" s="95"/>
      <c r="W242" s="95"/>
      <c r="X242" s="95"/>
      <c r="Y242" s="95"/>
      <c r="Z242" s="95"/>
      <c r="AA242" s="95"/>
      <c r="AB242" s="95"/>
      <c r="AC242" s="95"/>
      <c r="AD242" s="95"/>
      <c r="AE242" s="95"/>
      <c r="AF242" s="95"/>
      <c r="AG242" s="95"/>
      <c r="AH242" s="95"/>
      <c r="AI242" s="95"/>
      <c r="AJ242" s="95"/>
      <c r="AK242" s="95"/>
      <c r="AL242" s="95"/>
      <c r="AM242" s="95"/>
    </row>
    <row r="243" spans="9:39">
      <c r="I243" s="95"/>
      <c r="J243" s="95"/>
      <c r="K243" s="95"/>
      <c r="L243" s="95"/>
      <c r="M243" s="95"/>
      <c r="N243" s="95"/>
      <c r="O243" s="95"/>
      <c r="P243" s="95"/>
      <c r="Q243" s="95"/>
      <c r="R243" s="95"/>
      <c r="S243" s="95"/>
      <c r="T243" s="95"/>
      <c r="U243" s="95"/>
      <c r="V243" s="95"/>
      <c r="W243" s="95"/>
      <c r="X243" s="95"/>
      <c r="Y243" s="95"/>
      <c r="Z243" s="95"/>
      <c r="AA243" s="95"/>
      <c r="AB243" s="95"/>
      <c r="AC243" s="95"/>
      <c r="AD243" s="95"/>
      <c r="AE243" s="95"/>
      <c r="AF243" s="95"/>
      <c r="AG243" s="95"/>
      <c r="AH243" s="95"/>
      <c r="AI243" s="95"/>
      <c r="AJ243" s="95"/>
      <c r="AK243" s="95"/>
      <c r="AL243" s="95"/>
      <c r="AM243" s="95"/>
    </row>
    <row r="244" spans="9:39">
      <c r="I244" s="95"/>
      <c r="J244" s="95"/>
      <c r="K244" s="95"/>
      <c r="L244" s="95"/>
      <c r="M244" s="95"/>
      <c r="N244" s="95"/>
      <c r="O244" s="95"/>
      <c r="P244" s="95"/>
      <c r="Q244" s="95"/>
      <c r="R244" s="95"/>
      <c r="S244" s="95"/>
      <c r="T244" s="95"/>
      <c r="U244" s="95"/>
      <c r="V244" s="95"/>
      <c r="W244" s="95"/>
      <c r="X244" s="95"/>
      <c r="Y244" s="95"/>
      <c r="Z244" s="95"/>
      <c r="AA244" s="95"/>
      <c r="AB244" s="95"/>
      <c r="AC244" s="95"/>
      <c r="AD244" s="95"/>
      <c r="AE244" s="95"/>
      <c r="AF244" s="95"/>
      <c r="AG244" s="95"/>
      <c r="AH244" s="95"/>
      <c r="AI244" s="95"/>
      <c r="AJ244" s="95"/>
      <c r="AK244" s="95"/>
      <c r="AL244" s="95"/>
      <c r="AM244" s="95"/>
    </row>
    <row r="245" spans="9:39">
      <c r="I245" s="95"/>
      <c r="J245" s="95"/>
      <c r="K245" s="95"/>
      <c r="L245" s="95"/>
      <c r="M245" s="95"/>
      <c r="N245" s="95"/>
      <c r="O245" s="95"/>
      <c r="P245" s="95"/>
      <c r="Q245" s="95"/>
      <c r="R245" s="95"/>
      <c r="S245" s="95"/>
      <c r="T245" s="95"/>
      <c r="U245" s="95"/>
      <c r="V245" s="95"/>
      <c r="W245" s="95"/>
      <c r="X245" s="95"/>
      <c r="Y245" s="95"/>
      <c r="Z245" s="95"/>
      <c r="AA245" s="95"/>
      <c r="AB245" s="95"/>
      <c r="AC245" s="95"/>
      <c r="AD245" s="95"/>
      <c r="AE245" s="95"/>
      <c r="AF245" s="95"/>
      <c r="AG245" s="95"/>
      <c r="AH245" s="95"/>
      <c r="AI245" s="95"/>
      <c r="AJ245" s="95"/>
      <c r="AK245" s="95"/>
      <c r="AL245" s="95"/>
      <c r="AM245" s="95"/>
    </row>
    <row r="246" spans="9:39">
      <c r="I246" s="95"/>
      <c r="J246" s="95"/>
      <c r="K246" s="95"/>
      <c r="L246" s="95"/>
      <c r="M246" s="95"/>
      <c r="N246" s="95"/>
      <c r="O246" s="95"/>
      <c r="P246" s="95"/>
      <c r="Q246" s="95"/>
      <c r="R246" s="95"/>
      <c r="S246" s="95"/>
      <c r="T246" s="95"/>
      <c r="U246" s="95"/>
      <c r="V246" s="95"/>
      <c r="W246" s="95"/>
      <c r="X246" s="95"/>
      <c r="Y246" s="95"/>
      <c r="Z246" s="95"/>
      <c r="AA246" s="95"/>
      <c r="AB246" s="95"/>
      <c r="AC246" s="95"/>
      <c r="AD246" s="95"/>
      <c r="AE246" s="95"/>
      <c r="AF246" s="95"/>
      <c r="AG246" s="95"/>
      <c r="AH246" s="95"/>
      <c r="AI246" s="95"/>
      <c r="AJ246" s="95"/>
      <c r="AK246" s="95"/>
      <c r="AL246" s="95"/>
      <c r="AM246" s="95"/>
    </row>
    <row r="247" spans="9:39">
      <c r="I247" s="95"/>
      <c r="J247" s="95"/>
      <c r="K247" s="95"/>
      <c r="L247" s="95"/>
      <c r="M247" s="95"/>
      <c r="N247" s="95"/>
      <c r="O247" s="95"/>
      <c r="P247" s="95"/>
      <c r="Q247" s="95"/>
      <c r="R247" s="95"/>
      <c r="S247" s="95"/>
      <c r="T247" s="95"/>
      <c r="U247" s="95"/>
      <c r="V247" s="95"/>
      <c r="W247" s="95"/>
      <c r="X247" s="95"/>
      <c r="Y247" s="95"/>
      <c r="Z247" s="95"/>
      <c r="AA247" s="95"/>
      <c r="AB247" s="95"/>
      <c r="AC247" s="95"/>
      <c r="AD247" s="95"/>
      <c r="AE247" s="95"/>
      <c r="AF247" s="95"/>
      <c r="AG247" s="95"/>
      <c r="AH247" s="95"/>
      <c r="AI247" s="95"/>
      <c r="AJ247" s="95"/>
      <c r="AK247" s="95"/>
      <c r="AL247" s="95"/>
      <c r="AM247" s="95"/>
    </row>
    <row r="248" spans="9:39">
      <c r="I248" s="95"/>
      <c r="J248" s="95"/>
      <c r="K248" s="95"/>
      <c r="L248" s="95"/>
      <c r="M248" s="95"/>
      <c r="N248" s="95"/>
      <c r="O248" s="95"/>
      <c r="P248" s="95"/>
      <c r="Q248" s="95"/>
      <c r="R248" s="95"/>
      <c r="S248" s="95"/>
      <c r="T248" s="95"/>
      <c r="U248" s="95"/>
      <c r="V248" s="95"/>
      <c r="W248" s="95"/>
      <c r="X248" s="95"/>
      <c r="Y248" s="95"/>
      <c r="Z248" s="95"/>
      <c r="AA248" s="95"/>
      <c r="AB248" s="95"/>
      <c r="AC248" s="95"/>
      <c r="AD248" s="95"/>
      <c r="AE248" s="95"/>
      <c r="AF248" s="95"/>
      <c r="AG248" s="95"/>
      <c r="AH248" s="95"/>
      <c r="AI248" s="95"/>
      <c r="AJ248" s="95"/>
      <c r="AK248" s="95"/>
      <c r="AL248" s="95"/>
      <c r="AM248" s="95"/>
    </row>
    <row r="249" spans="9:39">
      <c r="I249" s="95"/>
      <c r="J249" s="95"/>
      <c r="K249" s="95"/>
      <c r="L249" s="95"/>
      <c r="M249" s="95"/>
      <c r="N249" s="95"/>
      <c r="O249" s="95"/>
      <c r="P249" s="95"/>
      <c r="Q249" s="95"/>
      <c r="R249" s="95"/>
      <c r="S249" s="95"/>
      <c r="T249" s="95"/>
      <c r="U249" s="95"/>
      <c r="V249" s="95"/>
      <c r="W249" s="95"/>
      <c r="X249" s="95"/>
      <c r="Y249" s="95"/>
      <c r="Z249" s="95"/>
      <c r="AA249" s="95"/>
      <c r="AB249" s="95"/>
      <c r="AC249" s="95"/>
      <c r="AD249" s="95"/>
      <c r="AE249" s="95"/>
      <c r="AF249" s="95"/>
      <c r="AG249" s="95"/>
      <c r="AH249" s="95"/>
      <c r="AI249" s="95"/>
      <c r="AJ249" s="95"/>
      <c r="AK249" s="95"/>
      <c r="AL249" s="95"/>
      <c r="AM249" s="95"/>
    </row>
    <row r="250" spans="9:39">
      <c r="I250" s="95"/>
      <c r="J250" s="95"/>
      <c r="K250" s="95"/>
      <c r="L250" s="95"/>
      <c r="M250" s="95"/>
      <c r="N250" s="95"/>
      <c r="O250" s="95"/>
      <c r="P250" s="95"/>
      <c r="Q250" s="95"/>
      <c r="R250" s="95"/>
      <c r="S250" s="95"/>
      <c r="T250" s="95"/>
      <c r="U250" s="95"/>
      <c r="V250" s="95"/>
      <c r="W250" s="95"/>
      <c r="X250" s="95"/>
      <c r="Y250" s="95"/>
      <c r="Z250" s="95"/>
      <c r="AA250" s="95"/>
      <c r="AB250" s="95"/>
      <c r="AC250" s="95"/>
      <c r="AD250" s="95"/>
      <c r="AE250" s="95"/>
      <c r="AF250" s="95"/>
      <c r="AG250" s="95"/>
      <c r="AH250" s="95"/>
      <c r="AI250" s="95"/>
      <c r="AJ250" s="95"/>
      <c r="AK250" s="95"/>
      <c r="AL250" s="95"/>
      <c r="AM250" s="95"/>
    </row>
    <row r="251" spans="9:39">
      <c r="I251" s="95"/>
      <c r="J251" s="95"/>
      <c r="K251" s="95"/>
      <c r="L251" s="95"/>
      <c r="M251" s="95"/>
      <c r="N251" s="95"/>
      <c r="O251" s="95"/>
      <c r="P251" s="95"/>
      <c r="Q251" s="95"/>
      <c r="R251" s="95"/>
      <c r="S251" s="95"/>
      <c r="T251" s="95"/>
      <c r="U251" s="95"/>
      <c r="V251" s="95"/>
      <c r="W251" s="95"/>
      <c r="X251" s="95"/>
      <c r="Y251" s="95"/>
      <c r="Z251" s="95"/>
      <c r="AA251" s="95"/>
      <c r="AB251" s="95"/>
      <c r="AC251" s="95"/>
      <c r="AD251" s="95"/>
      <c r="AE251" s="95"/>
      <c r="AF251" s="95"/>
      <c r="AG251" s="95"/>
      <c r="AH251" s="95"/>
      <c r="AI251" s="95"/>
      <c r="AJ251" s="95"/>
      <c r="AK251" s="95"/>
      <c r="AL251" s="95"/>
      <c r="AM251" s="95"/>
    </row>
    <row r="252" spans="9:39">
      <c r="I252" s="95"/>
      <c r="J252" s="95"/>
      <c r="K252" s="95"/>
      <c r="L252" s="95"/>
      <c r="M252" s="95"/>
      <c r="N252" s="95"/>
      <c r="O252" s="95"/>
      <c r="P252" s="95"/>
      <c r="Q252" s="95"/>
      <c r="R252" s="95"/>
      <c r="S252" s="95"/>
      <c r="T252" s="95"/>
      <c r="U252" s="95"/>
      <c r="V252" s="95"/>
      <c r="W252" s="95"/>
      <c r="X252" s="95"/>
      <c r="Y252" s="95"/>
      <c r="Z252" s="95"/>
      <c r="AA252" s="95"/>
      <c r="AB252" s="95"/>
      <c r="AC252" s="95"/>
      <c r="AD252" s="95"/>
      <c r="AE252" s="95"/>
      <c r="AF252" s="95"/>
      <c r="AG252" s="95"/>
      <c r="AH252" s="95"/>
      <c r="AI252" s="95"/>
      <c r="AJ252" s="95"/>
      <c r="AK252" s="95"/>
      <c r="AL252" s="95"/>
      <c r="AM252" s="95"/>
    </row>
    <row r="253" spans="9:39">
      <c r="I253" s="95"/>
      <c r="J253" s="95"/>
      <c r="K253" s="95"/>
      <c r="L253" s="95"/>
      <c r="M253" s="95"/>
      <c r="N253" s="95"/>
      <c r="O253" s="95"/>
      <c r="P253" s="95"/>
      <c r="Q253" s="95"/>
      <c r="R253" s="95"/>
      <c r="S253" s="95"/>
      <c r="T253" s="95"/>
      <c r="U253" s="95"/>
      <c r="V253" s="95"/>
      <c r="W253" s="95"/>
      <c r="X253" s="95"/>
      <c r="Y253" s="95"/>
      <c r="Z253" s="95"/>
      <c r="AA253" s="95"/>
      <c r="AB253" s="95"/>
      <c r="AC253" s="95"/>
      <c r="AD253" s="95"/>
      <c r="AE253" s="95"/>
      <c r="AF253" s="95"/>
      <c r="AG253" s="95"/>
      <c r="AH253" s="95"/>
      <c r="AI253" s="95"/>
      <c r="AJ253" s="95"/>
      <c r="AK253" s="95"/>
      <c r="AL253" s="95"/>
      <c r="AM253" s="95"/>
    </row>
    <row r="254" spans="9:39">
      <c r="I254" s="95"/>
      <c r="J254" s="95"/>
      <c r="K254" s="95"/>
      <c r="L254" s="95"/>
      <c r="M254" s="95"/>
      <c r="N254" s="95"/>
      <c r="O254" s="95"/>
      <c r="P254" s="95"/>
      <c r="Q254" s="95"/>
      <c r="R254" s="95"/>
      <c r="S254" s="95"/>
      <c r="T254" s="95"/>
      <c r="U254" s="95"/>
      <c r="V254" s="95"/>
      <c r="W254" s="95"/>
      <c r="X254" s="95"/>
      <c r="Y254" s="95"/>
      <c r="Z254" s="95"/>
      <c r="AA254" s="95"/>
      <c r="AB254" s="95"/>
      <c r="AC254" s="95"/>
      <c r="AD254" s="95"/>
      <c r="AE254" s="95"/>
      <c r="AF254" s="95"/>
      <c r="AG254" s="95"/>
      <c r="AH254" s="95"/>
      <c r="AI254" s="95"/>
      <c r="AJ254" s="95"/>
      <c r="AK254" s="95"/>
      <c r="AL254" s="95"/>
      <c r="AM254" s="95"/>
    </row>
    <row r="255" spans="9:39">
      <c r="I255" s="95"/>
      <c r="J255" s="95"/>
      <c r="K255" s="95"/>
      <c r="L255" s="95"/>
      <c r="M255" s="95"/>
      <c r="N255" s="95"/>
      <c r="O255" s="95"/>
      <c r="P255" s="95"/>
      <c r="Q255" s="95"/>
      <c r="R255" s="95"/>
      <c r="S255" s="95"/>
      <c r="T255" s="95"/>
      <c r="U255" s="95"/>
      <c r="V255" s="95"/>
      <c r="W255" s="95"/>
      <c r="X255" s="95"/>
      <c r="Y255" s="95"/>
      <c r="Z255" s="95"/>
      <c r="AA255" s="95"/>
      <c r="AB255" s="95"/>
      <c r="AC255" s="95"/>
      <c r="AD255" s="95"/>
      <c r="AE255" s="95"/>
      <c r="AF255" s="95"/>
      <c r="AG255" s="95"/>
      <c r="AH255" s="95"/>
      <c r="AI255" s="95"/>
      <c r="AJ255" s="95"/>
      <c r="AK255" s="95"/>
      <c r="AL255" s="95"/>
      <c r="AM255" s="95"/>
    </row>
    <row r="256" spans="9:39">
      <c r="I256" s="95"/>
      <c r="J256" s="95"/>
      <c r="K256" s="95"/>
      <c r="L256" s="95"/>
      <c r="M256" s="95"/>
      <c r="N256" s="95"/>
      <c r="O256" s="95"/>
      <c r="P256" s="95"/>
      <c r="Q256" s="95"/>
      <c r="R256" s="95"/>
      <c r="S256" s="95"/>
      <c r="T256" s="95"/>
      <c r="U256" s="95"/>
      <c r="V256" s="95"/>
      <c r="W256" s="95"/>
      <c r="X256" s="95"/>
      <c r="Y256" s="95"/>
      <c r="Z256" s="95"/>
      <c r="AA256" s="95"/>
      <c r="AB256" s="95"/>
      <c r="AC256" s="95"/>
      <c r="AD256" s="95"/>
      <c r="AE256" s="95"/>
      <c r="AF256" s="95"/>
      <c r="AG256" s="95"/>
      <c r="AH256" s="95"/>
      <c r="AI256" s="95"/>
      <c r="AJ256" s="95"/>
      <c r="AK256" s="95"/>
      <c r="AL256" s="95"/>
      <c r="AM256" s="95"/>
    </row>
    <row r="257" spans="9:39">
      <c r="I257" s="95"/>
      <c r="J257" s="95"/>
      <c r="K257" s="95"/>
      <c r="L257" s="95"/>
      <c r="M257" s="95"/>
      <c r="N257" s="95"/>
      <c r="O257" s="95"/>
      <c r="P257" s="95"/>
      <c r="Q257" s="95"/>
      <c r="R257" s="95"/>
      <c r="S257" s="95"/>
      <c r="T257" s="95"/>
      <c r="U257" s="95"/>
      <c r="V257" s="95"/>
      <c r="W257" s="95"/>
      <c r="X257" s="95"/>
      <c r="Y257" s="95"/>
      <c r="Z257" s="95"/>
      <c r="AA257" s="95"/>
      <c r="AB257" s="95"/>
      <c r="AC257" s="95"/>
      <c r="AD257" s="95"/>
      <c r="AE257" s="95"/>
      <c r="AF257" s="95"/>
      <c r="AG257" s="95"/>
      <c r="AH257" s="95"/>
      <c r="AI257" s="95"/>
      <c r="AJ257" s="95"/>
      <c r="AK257" s="95"/>
      <c r="AL257" s="95"/>
      <c r="AM257" s="95"/>
    </row>
    <row r="258" spans="9:39">
      <c r="I258" s="95"/>
      <c r="J258" s="95"/>
      <c r="K258" s="95"/>
      <c r="L258" s="95"/>
      <c r="M258" s="95"/>
      <c r="N258" s="95"/>
      <c r="O258" s="95"/>
      <c r="P258" s="95"/>
      <c r="Q258" s="95"/>
      <c r="R258" s="95"/>
      <c r="S258" s="95"/>
      <c r="T258" s="95"/>
      <c r="U258" s="95"/>
      <c r="V258" s="95"/>
      <c r="W258" s="95"/>
      <c r="X258" s="95"/>
      <c r="Y258" s="95"/>
      <c r="Z258" s="95"/>
      <c r="AA258" s="95"/>
      <c r="AB258" s="95"/>
      <c r="AC258" s="95"/>
      <c r="AD258" s="95"/>
      <c r="AE258" s="95"/>
      <c r="AF258" s="95"/>
      <c r="AG258" s="95"/>
      <c r="AH258" s="95"/>
      <c r="AI258" s="95"/>
      <c r="AJ258" s="95"/>
      <c r="AK258" s="95"/>
      <c r="AL258" s="95"/>
      <c r="AM258" s="95"/>
    </row>
    <row r="259" spans="9:39">
      <c r="I259" s="95"/>
      <c r="J259" s="95"/>
      <c r="K259" s="95"/>
      <c r="L259" s="95"/>
      <c r="M259" s="95"/>
      <c r="N259" s="95"/>
      <c r="O259" s="95"/>
      <c r="P259" s="95"/>
      <c r="Q259" s="95"/>
      <c r="R259" s="95"/>
      <c r="S259" s="95"/>
      <c r="T259" s="95"/>
      <c r="U259" s="95"/>
      <c r="V259" s="95"/>
      <c r="W259" s="95"/>
      <c r="X259" s="95"/>
      <c r="Y259" s="95"/>
      <c r="Z259" s="95"/>
      <c r="AA259" s="95"/>
      <c r="AB259" s="95"/>
      <c r="AC259" s="95"/>
      <c r="AD259" s="95"/>
      <c r="AE259" s="95"/>
      <c r="AF259" s="95"/>
      <c r="AG259" s="95"/>
      <c r="AH259" s="95"/>
      <c r="AI259" s="95"/>
      <c r="AJ259" s="95"/>
      <c r="AK259" s="95"/>
      <c r="AL259" s="95"/>
      <c r="AM259" s="95"/>
    </row>
    <row r="260" spans="9:39">
      <c r="I260" s="95"/>
      <c r="J260" s="95"/>
      <c r="K260" s="95"/>
      <c r="L260" s="95"/>
      <c r="M260" s="95"/>
      <c r="N260" s="95"/>
      <c r="O260" s="95"/>
      <c r="P260" s="95"/>
      <c r="Q260" s="95"/>
      <c r="R260" s="95"/>
      <c r="S260" s="95"/>
      <c r="T260" s="95"/>
      <c r="U260" s="95"/>
      <c r="V260" s="95"/>
      <c r="W260" s="95"/>
      <c r="X260" s="95"/>
      <c r="Y260" s="95"/>
      <c r="Z260" s="95"/>
      <c r="AA260" s="95"/>
      <c r="AB260" s="95"/>
      <c r="AC260" s="95"/>
      <c r="AD260" s="95"/>
      <c r="AE260" s="95"/>
      <c r="AF260" s="95"/>
      <c r="AG260" s="95"/>
      <c r="AH260" s="95"/>
      <c r="AI260" s="95"/>
      <c r="AJ260" s="95"/>
      <c r="AK260" s="95"/>
      <c r="AL260" s="95"/>
      <c r="AM260" s="95"/>
    </row>
    <row r="261" spans="9:39">
      <c r="I261" s="95"/>
      <c r="J261" s="95"/>
      <c r="K261" s="95"/>
      <c r="L261" s="95"/>
      <c r="M261" s="95"/>
      <c r="N261" s="95"/>
      <c r="O261" s="95"/>
      <c r="P261" s="95"/>
      <c r="Q261" s="95"/>
      <c r="R261" s="95"/>
      <c r="S261" s="95"/>
      <c r="T261" s="95"/>
      <c r="U261" s="95"/>
      <c r="V261" s="95"/>
      <c r="W261" s="95"/>
      <c r="X261" s="95"/>
      <c r="Y261" s="95"/>
      <c r="Z261" s="95"/>
      <c r="AA261" s="95"/>
      <c r="AB261" s="95"/>
      <c r="AC261" s="95"/>
      <c r="AD261" s="95"/>
      <c r="AE261" s="95"/>
      <c r="AF261" s="95"/>
      <c r="AG261" s="95"/>
      <c r="AH261" s="95"/>
      <c r="AI261" s="95"/>
      <c r="AJ261" s="95"/>
      <c r="AK261" s="95"/>
      <c r="AL261" s="95"/>
      <c r="AM261" s="95"/>
    </row>
    <row r="262" spans="9:39">
      <c r="I262" s="95"/>
      <c r="J262" s="95"/>
      <c r="K262" s="95"/>
      <c r="L262" s="95"/>
      <c r="M262" s="95"/>
      <c r="N262" s="95"/>
      <c r="O262" s="95"/>
      <c r="P262" s="95"/>
      <c r="Q262" s="95"/>
      <c r="R262" s="95"/>
      <c r="S262" s="95"/>
      <c r="T262" s="95"/>
      <c r="U262" s="95"/>
      <c r="V262" s="95"/>
      <c r="W262" s="95"/>
      <c r="X262" s="95"/>
      <c r="Y262" s="95"/>
      <c r="Z262" s="95"/>
      <c r="AA262" s="95"/>
      <c r="AB262" s="95"/>
      <c r="AC262" s="95"/>
      <c r="AD262" s="95"/>
      <c r="AE262" s="95"/>
      <c r="AF262" s="95"/>
      <c r="AG262" s="95"/>
      <c r="AH262" s="95"/>
      <c r="AI262" s="95"/>
      <c r="AJ262" s="95"/>
      <c r="AK262" s="95"/>
      <c r="AL262" s="95"/>
      <c r="AM262" s="95"/>
    </row>
    <row r="263" spans="9:39">
      <c r="I263" s="95"/>
      <c r="J263" s="95"/>
      <c r="K263" s="95"/>
      <c r="L263" s="95"/>
      <c r="M263" s="95"/>
      <c r="N263" s="95"/>
      <c r="O263" s="95"/>
      <c r="P263" s="95"/>
      <c r="Q263" s="95"/>
      <c r="R263" s="95"/>
      <c r="S263" s="95"/>
      <c r="T263" s="95"/>
      <c r="U263" s="95"/>
      <c r="V263" s="95"/>
      <c r="W263" s="95"/>
      <c r="X263" s="95"/>
      <c r="Y263" s="95"/>
      <c r="Z263" s="95"/>
      <c r="AA263" s="95"/>
      <c r="AB263" s="95"/>
      <c r="AC263" s="95"/>
      <c r="AD263" s="95"/>
      <c r="AE263" s="95"/>
      <c r="AF263" s="95"/>
      <c r="AG263" s="95"/>
      <c r="AH263" s="95"/>
      <c r="AI263" s="95"/>
      <c r="AJ263" s="95"/>
      <c r="AK263" s="95"/>
      <c r="AL263" s="95"/>
      <c r="AM263" s="95"/>
    </row>
    <row r="264" spans="9:39">
      <c r="I264" s="95"/>
      <c r="J264" s="95"/>
      <c r="K264" s="95"/>
      <c r="L264" s="95"/>
      <c r="M264" s="95"/>
      <c r="N264" s="95"/>
      <c r="O264" s="95"/>
      <c r="P264" s="95"/>
      <c r="Q264" s="95"/>
      <c r="R264" s="95"/>
      <c r="S264" s="95"/>
      <c r="T264" s="95"/>
      <c r="U264" s="95"/>
      <c r="V264" s="95"/>
      <c r="W264" s="95"/>
      <c r="X264" s="95"/>
      <c r="Y264" s="95"/>
      <c r="Z264" s="95"/>
      <c r="AA264" s="95"/>
      <c r="AB264" s="95"/>
      <c r="AC264" s="95"/>
      <c r="AD264" s="95"/>
      <c r="AE264" s="95"/>
      <c r="AF264" s="95"/>
      <c r="AG264" s="95"/>
      <c r="AH264" s="95"/>
      <c r="AI264" s="95"/>
      <c r="AJ264" s="95"/>
      <c r="AK264" s="95"/>
      <c r="AL264" s="95"/>
      <c r="AM264" s="95"/>
    </row>
    <row r="265" spans="9:39">
      <c r="I265" s="95"/>
      <c r="J265" s="95"/>
      <c r="K265" s="95"/>
      <c r="L265" s="95"/>
      <c r="M265" s="95"/>
      <c r="N265" s="95"/>
      <c r="O265" s="95"/>
      <c r="P265" s="95"/>
      <c r="Q265" s="95"/>
      <c r="R265" s="95"/>
      <c r="S265" s="95"/>
      <c r="T265" s="95"/>
      <c r="U265" s="95"/>
      <c r="V265" s="95"/>
      <c r="W265" s="95"/>
      <c r="X265" s="95"/>
      <c r="Y265" s="95"/>
      <c r="Z265" s="95"/>
      <c r="AA265" s="95"/>
      <c r="AB265" s="95"/>
      <c r="AC265" s="95"/>
      <c r="AD265" s="95"/>
      <c r="AE265" s="95"/>
      <c r="AF265" s="95"/>
      <c r="AG265" s="95"/>
      <c r="AH265" s="95"/>
      <c r="AI265" s="95"/>
      <c r="AJ265" s="95"/>
      <c r="AK265" s="95"/>
      <c r="AL265" s="95"/>
      <c r="AM265" s="95"/>
    </row>
    <row r="266" spans="9:39">
      <c r="I266" s="95"/>
      <c r="J266" s="95"/>
      <c r="K266" s="95"/>
      <c r="L266" s="95"/>
      <c r="M266" s="95"/>
      <c r="N266" s="95"/>
      <c r="O266" s="95"/>
      <c r="P266" s="95"/>
      <c r="Q266" s="95"/>
      <c r="R266" s="95"/>
      <c r="S266" s="95"/>
      <c r="T266" s="95"/>
      <c r="U266" s="95"/>
      <c r="V266" s="95"/>
      <c r="W266" s="95"/>
      <c r="X266" s="95"/>
      <c r="Y266" s="95"/>
      <c r="Z266" s="95"/>
      <c r="AA266" s="95"/>
      <c r="AB266" s="95"/>
      <c r="AC266" s="95"/>
      <c r="AD266" s="95"/>
      <c r="AE266" s="95"/>
      <c r="AF266" s="95"/>
      <c r="AG266" s="95"/>
      <c r="AH266" s="95"/>
      <c r="AI266" s="95"/>
      <c r="AJ266" s="95"/>
      <c r="AK266" s="95"/>
      <c r="AL266" s="95"/>
      <c r="AM266" s="95"/>
    </row>
    <row r="267" spans="9:39">
      <c r="I267" s="95"/>
      <c r="J267" s="95"/>
      <c r="K267" s="95"/>
      <c r="L267" s="95"/>
      <c r="M267" s="95"/>
      <c r="N267" s="95"/>
      <c r="O267" s="95"/>
      <c r="P267" s="95"/>
      <c r="Q267" s="95"/>
      <c r="R267" s="95"/>
      <c r="S267" s="95"/>
      <c r="T267" s="95"/>
      <c r="U267" s="95"/>
      <c r="V267" s="95"/>
      <c r="W267" s="95"/>
      <c r="X267" s="95"/>
      <c r="Y267" s="95"/>
      <c r="Z267" s="95"/>
      <c r="AA267" s="95"/>
      <c r="AB267" s="95"/>
      <c r="AC267" s="95"/>
      <c r="AD267" s="95"/>
      <c r="AE267" s="95"/>
      <c r="AF267" s="95"/>
      <c r="AG267" s="95"/>
      <c r="AH267" s="95"/>
      <c r="AI267" s="95"/>
      <c r="AJ267" s="95"/>
      <c r="AK267" s="95"/>
      <c r="AL267" s="95"/>
      <c r="AM267" s="95"/>
    </row>
    <row r="268" spans="9:39">
      <c r="I268" s="95"/>
      <c r="J268" s="95"/>
      <c r="K268" s="95"/>
      <c r="L268" s="95"/>
      <c r="M268" s="95"/>
      <c r="N268" s="95"/>
      <c r="O268" s="95"/>
      <c r="P268" s="95"/>
      <c r="Q268" s="95"/>
      <c r="R268" s="95"/>
      <c r="S268" s="95"/>
      <c r="T268" s="95"/>
      <c r="U268" s="95"/>
      <c r="V268" s="95"/>
      <c r="W268" s="95"/>
      <c r="X268" s="95"/>
      <c r="Y268" s="95"/>
      <c r="Z268" s="95"/>
      <c r="AA268" s="95"/>
      <c r="AB268" s="95"/>
      <c r="AC268" s="95"/>
      <c r="AD268" s="95"/>
      <c r="AE268" s="95"/>
      <c r="AF268" s="95"/>
      <c r="AG268" s="95"/>
      <c r="AH268" s="95"/>
      <c r="AI268" s="95"/>
      <c r="AJ268" s="95"/>
      <c r="AK268" s="95"/>
      <c r="AL268" s="95"/>
      <c r="AM268" s="95"/>
    </row>
    <row r="269" spans="9:39">
      <c r="I269" s="95"/>
      <c r="J269" s="95"/>
      <c r="K269" s="95"/>
      <c r="L269" s="95"/>
      <c r="M269" s="95"/>
      <c r="N269" s="95"/>
      <c r="O269" s="95"/>
      <c r="P269" s="95"/>
      <c r="Q269" s="95"/>
      <c r="R269" s="95"/>
      <c r="S269" s="95"/>
      <c r="T269" s="95"/>
      <c r="U269" s="95"/>
      <c r="V269" s="95"/>
      <c r="W269" s="95"/>
      <c r="X269" s="95"/>
      <c r="Y269" s="95"/>
      <c r="Z269" s="95"/>
      <c r="AA269" s="95"/>
      <c r="AB269" s="95"/>
      <c r="AC269" s="95"/>
      <c r="AD269" s="95"/>
      <c r="AE269" s="95"/>
      <c r="AF269" s="95"/>
      <c r="AG269" s="95"/>
      <c r="AH269" s="95"/>
      <c r="AI269" s="95"/>
      <c r="AJ269" s="95"/>
      <c r="AK269" s="95"/>
      <c r="AL269" s="95"/>
      <c r="AM269" s="95"/>
    </row>
    <row r="270" spans="9:39">
      <c r="I270" s="95"/>
      <c r="J270" s="95"/>
      <c r="K270" s="95"/>
      <c r="L270" s="95"/>
      <c r="M270" s="95"/>
      <c r="N270" s="95"/>
      <c r="O270" s="95"/>
      <c r="P270" s="95"/>
      <c r="Q270" s="95"/>
      <c r="R270" s="95"/>
      <c r="S270" s="95"/>
      <c r="T270" s="95"/>
      <c r="U270" s="95"/>
      <c r="V270" s="95"/>
      <c r="W270" s="95"/>
      <c r="X270" s="95"/>
      <c r="Y270" s="95"/>
      <c r="Z270" s="95"/>
      <c r="AA270" s="95"/>
      <c r="AB270" s="95"/>
      <c r="AC270" s="95"/>
      <c r="AD270" s="95"/>
      <c r="AE270" s="95"/>
      <c r="AF270" s="95"/>
      <c r="AG270" s="95"/>
      <c r="AH270" s="95"/>
      <c r="AI270" s="95"/>
      <c r="AJ270" s="95"/>
      <c r="AK270" s="95"/>
      <c r="AL270" s="95"/>
      <c r="AM270" s="95"/>
    </row>
    <row r="271" spans="9:39">
      <c r="I271" s="95"/>
      <c r="J271" s="95"/>
      <c r="K271" s="95"/>
      <c r="L271" s="95"/>
      <c r="M271" s="95"/>
      <c r="N271" s="95"/>
      <c r="O271" s="95"/>
      <c r="P271" s="95"/>
      <c r="Q271" s="95"/>
      <c r="R271" s="95"/>
      <c r="S271" s="95"/>
      <c r="T271" s="95"/>
      <c r="U271" s="95"/>
      <c r="V271" s="95"/>
      <c r="W271" s="95"/>
      <c r="X271" s="95"/>
      <c r="Y271" s="95"/>
      <c r="Z271" s="95"/>
      <c r="AA271" s="95"/>
      <c r="AB271" s="95"/>
      <c r="AC271" s="95"/>
      <c r="AD271" s="95"/>
      <c r="AE271" s="95"/>
      <c r="AF271" s="95"/>
      <c r="AG271" s="95"/>
      <c r="AH271" s="95"/>
      <c r="AI271" s="95"/>
      <c r="AJ271" s="95"/>
      <c r="AK271" s="95"/>
      <c r="AL271" s="95"/>
      <c r="AM271" s="95"/>
    </row>
    <row r="272" spans="9:39">
      <c r="I272" s="95"/>
      <c r="J272" s="95"/>
      <c r="K272" s="95"/>
      <c r="L272" s="95"/>
      <c r="M272" s="95"/>
      <c r="N272" s="95"/>
      <c r="O272" s="95"/>
      <c r="P272" s="95"/>
      <c r="Q272" s="95"/>
      <c r="R272" s="95"/>
      <c r="S272" s="95"/>
      <c r="T272" s="95"/>
      <c r="U272" s="95"/>
      <c r="V272" s="95"/>
      <c r="W272" s="95"/>
      <c r="X272" s="95"/>
      <c r="Y272" s="95"/>
      <c r="Z272" s="95"/>
      <c r="AA272" s="95"/>
      <c r="AB272" s="95"/>
      <c r="AC272" s="95"/>
      <c r="AD272" s="95"/>
      <c r="AE272" s="95"/>
      <c r="AF272" s="95"/>
      <c r="AG272" s="95"/>
      <c r="AH272" s="95"/>
      <c r="AI272" s="95"/>
      <c r="AJ272" s="95"/>
      <c r="AK272" s="95"/>
      <c r="AL272" s="95"/>
      <c r="AM272" s="95"/>
    </row>
    <row r="273" spans="9:39">
      <c r="I273" s="95"/>
      <c r="J273" s="95"/>
      <c r="K273" s="95"/>
      <c r="L273" s="95"/>
      <c r="M273" s="95"/>
      <c r="N273" s="95"/>
      <c r="O273" s="95"/>
      <c r="P273" s="95"/>
      <c r="Q273" s="95"/>
      <c r="R273" s="95"/>
      <c r="S273" s="95"/>
      <c r="T273" s="95"/>
      <c r="U273" s="95"/>
      <c r="V273" s="95"/>
      <c r="W273" s="95"/>
      <c r="X273" s="95"/>
      <c r="Y273" s="95"/>
      <c r="Z273" s="95"/>
      <c r="AA273" s="95"/>
      <c r="AB273" s="95"/>
      <c r="AC273" s="95"/>
      <c r="AD273" s="95"/>
      <c r="AE273" s="95"/>
      <c r="AF273" s="95"/>
      <c r="AG273" s="95"/>
      <c r="AH273" s="95"/>
      <c r="AI273" s="95"/>
      <c r="AJ273" s="95"/>
      <c r="AK273" s="95"/>
      <c r="AL273" s="95"/>
      <c r="AM273" s="95"/>
    </row>
    <row r="274" spans="9:39">
      <c r="I274" s="95"/>
      <c r="J274" s="95"/>
      <c r="K274" s="95"/>
      <c r="L274" s="95"/>
      <c r="M274" s="95"/>
      <c r="N274" s="95"/>
      <c r="O274" s="95"/>
      <c r="P274" s="95"/>
      <c r="Q274" s="95"/>
      <c r="R274" s="95"/>
      <c r="S274" s="95"/>
      <c r="T274" s="95"/>
      <c r="U274" s="95"/>
      <c r="V274" s="95"/>
      <c r="W274" s="95"/>
      <c r="X274" s="95"/>
      <c r="Y274" s="95"/>
      <c r="Z274" s="95"/>
      <c r="AA274" s="95"/>
      <c r="AB274" s="95"/>
      <c r="AC274" s="95"/>
      <c r="AD274" s="95"/>
      <c r="AE274" s="95"/>
      <c r="AF274" s="95"/>
      <c r="AG274" s="95"/>
      <c r="AH274" s="95"/>
      <c r="AI274" s="95"/>
      <c r="AJ274" s="95"/>
      <c r="AK274" s="95"/>
      <c r="AL274" s="95"/>
      <c r="AM274" s="95"/>
    </row>
    <row r="275" spans="9:39">
      <c r="I275" s="95"/>
      <c r="J275" s="95"/>
      <c r="K275" s="95"/>
      <c r="L275" s="95"/>
      <c r="M275" s="95"/>
      <c r="N275" s="95"/>
      <c r="O275" s="95"/>
      <c r="P275" s="95"/>
      <c r="Q275" s="95"/>
      <c r="R275" s="95"/>
      <c r="S275" s="95"/>
      <c r="T275" s="95"/>
      <c r="U275" s="95"/>
      <c r="V275" s="95"/>
      <c r="W275" s="95"/>
      <c r="X275" s="95"/>
      <c r="Y275" s="95"/>
      <c r="Z275" s="95"/>
      <c r="AA275" s="95"/>
      <c r="AB275" s="95"/>
      <c r="AC275" s="95"/>
      <c r="AD275" s="95"/>
      <c r="AE275" s="95"/>
      <c r="AF275" s="95"/>
      <c r="AG275" s="95"/>
      <c r="AH275" s="95"/>
      <c r="AI275" s="95"/>
      <c r="AJ275" s="95"/>
      <c r="AK275" s="95"/>
      <c r="AL275" s="95"/>
      <c r="AM275" s="95"/>
    </row>
    <row r="276" spans="9:39">
      <c r="I276" s="95"/>
      <c r="J276" s="95"/>
      <c r="K276" s="95"/>
      <c r="L276" s="95"/>
      <c r="M276" s="95"/>
      <c r="N276" s="95"/>
      <c r="O276" s="95"/>
      <c r="P276" s="95"/>
      <c r="Q276" s="95"/>
      <c r="R276" s="95"/>
      <c r="S276" s="95"/>
      <c r="T276" s="95"/>
      <c r="U276" s="95"/>
      <c r="V276" s="95"/>
      <c r="W276" s="95"/>
      <c r="X276" s="95"/>
      <c r="Y276" s="95"/>
      <c r="Z276" s="95"/>
      <c r="AA276" s="95"/>
      <c r="AB276" s="95"/>
      <c r="AC276" s="95"/>
      <c r="AD276" s="95"/>
      <c r="AE276" s="95"/>
      <c r="AF276" s="95"/>
      <c r="AG276" s="95"/>
      <c r="AH276" s="95"/>
      <c r="AI276" s="95"/>
      <c r="AJ276" s="95"/>
      <c r="AK276" s="95"/>
      <c r="AL276" s="95"/>
      <c r="AM276" s="95"/>
    </row>
    <row r="277" spans="9:39">
      <c r="I277" s="95"/>
      <c r="J277" s="95"/>
      <c r="K277" s="95"/>
      <c r="L277" s="95"/>
      <c r="M277" s="95"/>
      <c r="N277" s="95"/>
      <c r="O277" s="95"/>
      <c r="P277" s="95"/>
      <c r="Q277" s="95"/>
      <c r="R277" s="95"/>
      <c r="S277" s="95"/>
      <c r="T277" s="95"/>
      <c r="U277" s="95"/>
      <c r="V277" s="95"/>
      <c r="W277" s="95"/>
      <c r="X277" s="95"/>
      <c r="Y277" s="95"/>
      <c r="Z277" s="95"/>
      <c r="AA277" s="95"/>
      <c r="AB277" s="95"/>
      <c r="AC277" s="95"/>
      <c r="AD277" s="95"/>
      <c r="AE277" s="95"/>
      <c r="AF277" s="95"/>
      <c r="AG277" s="95"/>
      <c r="AH277" s="95"/>
      <c r="AI277" s="95"/>
      <c r="AJ277" s="95"/>
      <c r="AK277" s="95"/>
      <c r="AL277" s="95"/>
      <c r="AM277" s="95"/>
    </row>
    <row r="278" spans="9:39">
      <c r="I278" s="95"/>
      <c r="J278" s="95"/>
      <c r="K278" s="95"/>
      <c r="L278" s="95"/>
      <c r="M278" s="95"/>
      <c r="N278" s="95"/>
      <c r="O278" s="95"/>
      <c r="P278" s="95"/>
      <c r="Q278" s="95"/>
      <c r="R278" s="95"/>
      <c r="S278" s="95"/>
      <c r="T278" s="95"/>
      <c r="U278" s="95"/>
      <c r="V278" s="95"/>
      <c r="W278" s="95"/>
      <c r="X278" s="95"/>
      <c r="Y278" s="95"/>
      <c r="Z278" s="95"/>
      <c r="AA278" s="95"/>
      <c r="AB278" s="95"/>
      <c r="AC278" s="95"/>
      <c r="AD278" s="95"/>
      <c r="AE278" s="95"/>
      <c r="AF278" s="95"/>
      <c r="AG278" s="95"/>
      <c r="AH278" s="95"/>
      <c r="AI278" s="95"/>
      <c r="AJ278" s="95"/>
      <c r="AK278" s="95"/>
      <c r="AL278" s="95"/>
      <c r="AM278" s="95"/>
    </row>
    <row r="279" spans="9:39">
      <c r="I279" s="95"/>
      <c r="J279" s="95"/>
      <c r="K279" s="95"/>
      <c r="L279" s="95"/>
      <c r="M279" s="95"/>
      <c r="N279" s="95"/>
      <c r="O279" s="95"/>
      <c r="P279" s="95"/>
      <c r="Q279" s="95"/>
      <c r="R279" s="95"/>
      <c r="S279" s="95"/>
      <c r="T279" s="95"/>
      <c r="U279" s="95"/>
      <c r="V279" s="95"/>
      <c r="W279" s="95"/>
      <c r="X279" s="95"/>
      <c r="Y279" s="95"/>
      <c r="Z279" s="95"/>
      <c r="AA279" s="95"/>
      <c r="AB279" s="95"/>
      <c r="AC279" s="95"/>
      <c r="AD279" s="95"/>
      <c r="AE279" s="95"/>
      <c r="AF279" s="95"/>
      <c r="AG279" s="95"/>
      <c r="AH279" s="95"/>
      <c r="AI279" s="95"/>
      <c r="AJ279" s="95"/>
      <c r="AK279" s="95"/>
      <c r="AL279" s="95"/>
      <c r="AM279" s="95"/>
    </row>
    <row r="280" spans="9:39">
      <c r="I280" s="95"/>
      <c r="J280" s="95"/>
      <c r="K280" s="95"/>
      <c r="L280" s="95"/>
      <c r="M280" s="95"/>
      <c r="N280" s="95"/>
      <c r="O280" s="95"/>
      <c r="P280" s="95"/>
      <c r="Q280" s="95"/>
      <c r="R280" s="95"/>
      <c r="S280" s="95"/>
      <c r="T280" s="95"/>
      <c r="U280" s="95"/>
      <c r="V280" s="95"/>
      <c r="W280" s="95"/>
      <c r="X280" s="95"/>
      <c r="Y280" s="95"/>
      <c r="Z280" s="95"/>
      <c r="AA280" s="95"/>
      <c r="AB280" s="95"/>
      <c r="AC280" s="95"/>
      <c r="AD280" s="95"/>
      <c r="AE280" s="95"/>
      <c r="AF280" s="95"/>
      <c r="AG280" s="95"/>
      <c r="AH280" s="95"/>
      <c r="AI280" s="95"/>
      <c r="AJ280" s="95"/>
      <c r="AK280" s="95"/>
      <c r="AL280" s="95"/>
      <c r="AM280" s="95"/>
    </row>
    <row r="281" spans="9:39">
      <c r="I281" s="95"/>
      <c r="J281" s="95"/>
      <c r="K281" s="95"/>
      <c r="L281" s="95"/>
      <c r="M281" s="95"/>
      <c r="N281" s="95"/>
      <c r="O281" s="95"/>
      <c r="P281" s="95"/>
      <c r="Q281" s="95"/>
      <c r="R281" s="95"/>
      <c r="S281" s="95"/>
      <c r="T281" s="95"/>
      <c r="U281" s="95"/>
      <c r="V281" s="95"/>
      <c r="W281" s="95"/>
      <c r="X281" s="95"/>
      <c r="Y281" s="95"/>
      <c r="Z281" s="95"/>
      <c r="AA281" s="95"/>
      <c r="AB281" s="95"/>
      <c r="AC281" s="95"/>
      <c r="AD281" s="95"/>
      <c r="AE281" s="95"/>
      <c r="AF281" s="95"/>
      <c r="AG281" s="95"/>
      <c r="AH281" s="95"/>
      <c r="AI281" s="95"/>
      <c r="AJ281" s="95"/>
      <c r="AK281" s="95"/>
      <c r="AL281" s="95"/>
      <c r="AM281" s="95"/>
    </row>
    <row r="282" spans="9:39">
      <c r="I282" s="95"/>
      <c r="J282" s="95"/>
      <c r="K282" s="95"/>
      <c r="L282" s="95"/>
      <c r="M282" s="95"/>
      <c r="N282" s="95"/>
      <c r="O282" s="95"/>
      <c r="P282" s="95"/>
      <c r="Q282" s="95"/>
      <c r="R282" s="95"/>
      <c r="S282" s="95"/>
      <c r="T282" s="95"/>
      <c r="U282" s="95"/>
      <c r="V282" s="95"/>
      <c r="W282" s="95"/>
      <c r="X282" s="95"/>
      <c r="Y282" s="95"/>
      <c r="Z282" s="95"/>
      <c r="AA282" s="95"/>
      <c r="AB282" s="95"/>
      <c r="AC282" s="95"/>
      <c r="AD282" s="95"/>
      <c r="AE282" s="95"/>
      <c r="AF282" s="95"/>
      <c r="AG282" s="95"/>
      <c r="AH282" s="95"/>
      <c r="AI282" s="95"/>
      <c r="AJ282" s="95"/>
      <c r="AK282" s="95"/>
      <c r="AL282" s="95"/>
      <c r="AM282" s="95"/>
    </row>
    <row r="283" spans="9:39">
      <c r="I283" s="95"/>
      <c r="J283" s="95"/>
      <c r="K283" s="95"/>
      <c r="L283" s="95"/>
      <c r="M283" s="95"/>
      <c r="N283" s="95"/>
      <c r="O283" s="95"/>
      <c r="P283" s="95"/>
      <c r="Q283" s="95"/>
      <c r="R283" s="95"/>
      <c r="S283" s="95"/>
      <c r="T283" s="95"/>
      <c r="U283" s="95"/>
      <c r="V283" s="95"/>
      <c r="W283" s="95"/>
      <c r="X283" s="95"/>
      <c r="Y283" s="95"/>
      <c r="Z283" s="95"/>
      <c r="AA283" s="95"/>
      <c r="AB283" s="95"/>
      <c r="AC283" s="95"/>
      <c r="AD283" s="95"/>
      <c r="AE283" s="95"/>
      <c r="AF283" s="95"/>
      <c r="AG283" s="95"/>
      <c r="AH283" s="95"/>
      <c r="AI283" s="95"/>
      <c r="AJ283" s="95"/>
      <c r="AK283" s="95"/>
      <c r="AL283" s="95"/>
      <c r="AM283" s="95"/>
    </row>
    <row r="284" spans="9:39">
      <c r="I284" s="95"/>
      <c r="J284" s="95"/>
      <c r="K284" s="95"/>
      <c r="L284" s="95"/>
      <c r="M284" s="95"/>
      <c r="N284" s="95"/>
      <c r="O284" s="95"/>
      <c r="P284" s="95"/>
      <c r="Q284" s="95"/>
      <c r="R284" s="95"/>
      <c r="S284" s="95"/>
      <c r="T284" s="95"/>
      <c r="U284" s="95"/>
      <c r="V284" s="95"/>
      <c r="W284" s="95"/>
      <c r="X284" s="95"/>
      <c r="Y284" s="95"/>
      <c r="Z284" s="95"/>
      <c r="AA284" s="95"/>
      <c r="AB284" s="95"/>
      <c r="AC284" s="95"/>
      <c r="AD284" s="95"/>
      <c r="AE284" s="95"/>
      <c r="AF284" s="95"/>
      <c r="AG284" s="95"/>
      <c r="AH284" s="95"/>
      <c r="AI284" s="95"/>
      <c r="AJ284" s="95"/>
      <c r="AK284" s="95"/>
      <c r="AL284" s="95"/>
      <c r="AM284" s="95"/>
    </row>
    <row r="285" spans="9:39">
      <c r="I285" s="95"/>
      <c r="J285" s="95"/>
      <c r="K285" s="95"/>
      <c r="L285" s="95"/>
      <c r="M285" s="95"/>
      <c r="N285" s="95"/>
      <c r="O285" s="95"/>
      <c r="P285" s="95"/>
      <c r="Q285" s="95"/>
      <c r="R285" s="95"/>
      <c r="S285" s="95"/>
      <c r="T285" s="95"/>
      <c r="U285" s="95"/>
      <c r="V285" s="95"/>
      <c r="W285" s="95"/>
      <c r="X285" s="95"/>
      <c r="Y285" s="95"/>
      <c r="Z285" s="95"/>
      <c r="AA285" s="95"/>
      <c r="AB285" s="95"/>
      <c r="AC285" s="95"/>
      <c r="AD285" s="95"/>
      <c r="AE285" s="95"/>
      <c r="AF285" s="95"/>
      <c r="AG285" s="95"/>
      <c r="AH285" s="95"/>
      <c r="AI285" s="95"/>
      <c r="AJ285" s="95"/>
      <c r="AK285" s="95"/>
      <c r="AL285" s="95"/>
      <c r="AM285" s="95"/>
    </row>
    <row r="286" spans="9:39">
      <c r="I286" s="95"/>
      <c r="J286" s="95"/>
      <c r="K286" s="95"/>
      <c r="L286" s="95"/>
      <c r="M286" s="95"/>
      <c r="N286" s="95"/>
      <c r="O286" s="95"/>
      <c r="P286" s="95"/>
      <c r="Q286" s="95"/>
      <c r="R286" s="95"/>
      <c r="S286" s="95"/>
      <c r="T286" s="95"/>
      <c r="U286" s="95"/>
      <c r="V286" s="95"/>
      <c r="W286" s="95"/>
      <c r="X286" s="95"/>
      <c r="Y286" s="95"/>
      <c r="Z286" s="95"/>
      <c r="AA286" s="95"/>
      <c r="AB286" s="95"/>
      <c r="AC286" s="95"/>
      <c r="AD286" s="95"/>
      <c r="AE286" s="95"/>
      <c r="AF286" s="95"/>
      <c r="AG286" s="95"/>
      <c r="AH286" s="95"/>
      <c r="AI286" s="95"/>
      <c r="AJ286" s="95"/>
      <c r="AK286" s="95"/>
      <c r="AL286" s="95"/>
      <c r="AM286" s="95"/>
    </row>
    <row r="287" spans="9:39">
      <c r="I287" s="95"/>
      <c r="J287" s="95"/>
      <c r="K287" s="95"/>
      <c r="L287" s="95"/>
      <c r="M287" s="95"/>
      <c r="N287" s="95"/>
      <c r="O287" s="95"/>
      <c r="P287" s="95"/>
      <c r="Q287" s="95"/>
      <c r="R287" s="95"/>
      <c r="S287" s="95"/>
      <c r="T287" s="95"/>
      <c r="U287" s="95"/>
      <c r="V287" s="95"/>
      <c r="W287" s="95"/>
      <c r="X287" s="95"/>
      <c r="Y287" s="95"/>
      <c r="Z287" s="95"/>
      <c r="AA287" s="95"/>
      <c r="AB287" s="95"/>
      <c r="AC287" s="95"/>
      <c r="AD287" s="95"/>
      <c r="AE287" s="95"/>
      <c r="AF287" s="95"/>
      <c r="AG287" s="95"/>
      <c r="AH287" s="95"/>
      <c r="AI287" s="95"/>
      <c r="AJ287" s="95"/>
      <c r="AK287" s="95"/>
      <c r="AL287" s="95"/>
      <c r="AM287" s="95"/>
    </row>
    <row r="288" spans="9:39">
      <c r="I288" s="95"/>
      <c r="J288" s="95"/>
      <c r="K288" s="95"/>
      <c r="L288" s="95"/>
      <c r="M288" s="95"/>
      <c r="N288" s="95"/>
      <c r="O288" s="95"/>
      <c r="P288" s="95"/>
      <c r="Q288" s="95"/>
      <c r="R288" s="95"/>
      <c r="S288" s="95"/>
      <c r="T288" s="95"/>
      <c r="U288" s="95"/>
      <c r="V288" s="95"/>
      <c r="W288" s="95"/>
      <c r="X288" s="95"/>
      <c r="Y288" s="95"/>
      <c r="Z288" s="95"/>
      <c r="AA288" s="95"/>
      <c r="AB288" s="95"/>
      <c r="AC288" s="95"/>
      <c r="AD288" s="95"/>
      <c r="AE288" s="95"/>
      <c r="AF288" s="95"/>
      <c r="AG288" s="95"/>
      <c r="AH288" s="95"/>
      <c r="AI288" s="95"/>
      <c r="AJ288" s="95"/>
      <c r="AK288" s="95"/>
      <c r="AL288" s="95"/>
      <c r="AM288" s="95"/>
    </row>
    <row r="289" spans="9:39">
      <c r="I289" s="95"/>
      <c r="J289" s="95"/>
      <c r="K289" s="95"/>
      <c r="L289" s="95"/>
      <c r="M289" s="95"/>
      <c r="N289" s="95"/>
      <c r="O289" s="95"/>
      <c r="P289" s="95"/>
      <c r="Q289" s="95"/>
      <c r="R289" s="95"/>
      <c r="S289" s="95"/>
      <c r="T289" s="95"/>
      <c r="U289" s="95"/>
      <c r="V289" s="95"/>
      <c r="W289" s="95"/>
      <c r="X289" s="95"/>
      <c r="Y289" s="95"/>
      <c r="Z289" s="95"/>
      <c r="AA289" s="95"/>
      <c r="AB289" s="95"/>
      <c r="AC289" s="95"/>
      <c r="AD289" s="95"/>
      <c r="AE289" s="95"/>
      <c r="AF289" s="95"/>
      <c r="AG289" s="95"/>
      <c r="AH289" s="95"/>
      <c r="AI289" s="95"/>
      <c r="AJ289" s="95"/>
      <c r="AK289" s="95"/>
      <c r="AL289" s="95"/>
      <c r="AM289" s="95"/>
    </row>
    <row r="290" spans="9:39">
      <c r="I290" s="95"/>
      <c r="J290" s="95"/>
      <c r="K290" s="95"/>
      <c r="L290" s="95"/>
      <c r="M290" s="95"/>
      <c r="N290" s="95"/>
      <c r="O290" s="95"/>
      <c r="P290" s="95"/>
      <c r="Q290" s="95"/>
      <c r="R290" s="95"/>
      <c r="S290" s="95"/>
      <c r="T290" s="95"/>
      <c r="U290" s="95"/>
      <c r="V290" s="95"/>
      <c r="W290" s="95"/>
      <c r="X290" s="95"/>
      <c r="Y290" s="95"/>
      <c r="Z290" s="95"/>
      <c r="AA290" s="95"/>
      <c r="AB290" s="95"/>
      <c r="AC290" s="95"/>
      <c r="AD290" s="95"/>
      <c r="AE290" s="95"/>
      <c r="AF290" s="95"/>
      <c r="AG290" s="95"/>
      <c r="AH290" s="95"/>
      <c r="AI290" s="95"/>
      <c r="AJ290" s="95"/>
      <c r="AK290" s="95"/>
      <c r="AL290" s="95"/>
      <c r="AM290" s="95"/>
    </row>
    <row r="291" spans="9:39">
      <c r="I291" s="95"/>
      <c r="J291" s="95"/>
      <c r="K291" s="95"/>
      <c r="L291" s="95"/>
      <c r="M291" s="95"/>
      <c r="N291" s="95"/>
      <c r="O291" s="95"/>
      <c r="P291" s="95"/>
      <c r="Q291" s="95"/>
      <c r="R291" s="95"/>
      <c r="S291" s="95"/>
      <c r="T291" s="95"/>
      <c r="U291" s="95"/>
      <c r="V291" s="95"/>
      <c r="W291" s="95"/>
      <c r="X291" s="95"/>
      <c r="Y291" s="95"/>
      <c r="Z291" s="95"/>
      <c r="AA291" s="95"/>
      <c r="AB291" s="95"/>
      <c r="AC291" s="95"/>
      <c r="AD291" s="95"/>
      <c r="AE291" s="95"/>
      <c r="AF291" s="95"/>
      <c r="AG291" s="95"/>
      <c r="AH291" s="95"/>
      <c r="AI291" s="95"/>
      <c r="AJ291" s="95"/>
      <c r="AK291" s="95"/>
      <c r="AL291" s="95"/>
      <c r="AM291" s="95"/>
    </row>
    <row r="292" spans="9:39">
      <c r="I292" s="95"/>
      <c r="J292" s="95"/>
      <c r="K292" s="95"/>
      <c r="L292" s="95"/>
      <c r="M292" s="95"/>
      <c r="N292" s="95"/>
      <c r="O292" s="95"/>
      <c r="P292" s="95"/>
      <c r="Q292" s="95"/>
      <c r="R292" s="95"/>
      <c r="S292" s="95"/>
      <c r="T292" s="95"/>
      <c r="U292" s="95"/>
      <c r="V292" s="95"/>
      <c r="W292" s="95"/>
      <c r="X292" s="95"/>
      <c r="Y292" s="95"/>
      <c r="Z292" s="95"/>
      <c r="AA292" s="95"/>
      <c r="AB292" s="95"/>
      <c r="AC292" s="95"/>
      <c r="AD292" s="95"/>
      <c r="AE292" s="95"/>
      <c r="AF292" s="95"/>
      <c r="AG292" s="95"/>
      <c r="AH292" s="95"/>
      <c r="AI292" s="95"/>
      <c r="AJ292" s="95"/>
      <c r="AK292" s="95"/>
      <c r="AL292" s="95"/>
      <c r="AM292" s="95"/>
    </row>
    <row r="293" spans="9:39">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row>
    <row r="294" spans="9:39">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row>
    <row r="295" spans="9:39">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row>
    <row r="296" spans="9:39">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row>
    <row r="297" spans="9:39">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row>
    <row r="298" spans="9:39">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row>
    <row r="299" spans="9:39">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row>
    <row r="300" spans="9:39">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row>
    <row r="301" spans="9:39">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row>
    <row r="302" spans="9:39">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row>
    <row r="303" spans="9:39">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row>
    <row r="304" spans="9:39">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row>
    <row r="305" spans="9:39">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row>
    <row r="306" spans="9:39">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row>
    <row r="307" spans="9:39">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row>
    <row r="308" spans="9:39">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row>
    <row r="309" spans="9:39">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row>
    <row r="310" spans="9:39">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row>
    <row r="311" spans="9:39">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row>
    <row r="312" spans="9:39">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row>
    <row r="313" spans="9:39">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row>
    <row r="314" spans="9:39">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row>
    <row r="315" spans="9:39">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row>
    <row r="316" spans="9:39">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row>
    <row r="317" spans="9:39">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row>
    <row r="318" spans="9:39">
      <c r="I318" s="95"/>
      <c r="J318" s="95"/>
      <c r="K318" s="95"/>
      <c r="L318" s="95"/>
      <c r="M318" s="95"/>
      <c r="N318" s="95"/>
      <c r="O318" s="95"/>
      <c r="P318" s="95"/>
      <c r="Q318" s="95"/>
      <c r="R318" s="95"/>
      <c r="S318" s="95"/>
      <c r="T318" s="95"/>
      <c r="U318" s="95"/>
      <c r="V318" s="95"/>
      <c r="W318" s="95"/>
      <c r="X318" s="95"/>
      <c r="Y318" s="95"/>
      <c r="Z318" s="95"/>
      <c r="AA318" s="95"/>
      <c r="AB318" s="95"/>
      <c r="AC318" s="95"/>
      <c r="AD318" s="95"/>
      <c r="AE318" s="95"/>
      <c r="AF318" s="95"/>
      <c r="AG318" s="95"/>
      <c r="AH318" s="95"/>
      <c r="AI318" s="95"/>
      <c r="AJ318" s="95"/>
      <c r="AK318" s="95"/>
      <c r="AL318" s="95"/>
      <c r="AM318" s="95"/>
    </row>
    <row r="319" spans="9:39">
      <c r="I319" s="95"/>
      <c r="J319" s="95"/>
      <c r="K319" s="95"/>
      <c r="L319" s="95"/>
      <c r="M319" s="95"/>
      <c r="N319" s="95"/>
      <c r="O319" s="95"/>
      <c r="P319" s="95"/>
      <c r="Q319" s="95"/>
      <c r="R319" s="95"/>
      <c r="S319" s="95"/>
      <c r="T319" s="95"/>
      <c r="U319" s="95"/>
      <c r="V319" s="95"/>
      <c r="W319" s="95"/>
      <c r="X319" s="95"/>
      <c r="Y319" s="95"/>
      <c r="Z319" s="95"/>
      <c r="AA319" s="95"/>
      <c r="AB319" s="95"/>
      <c r="AC319" s="95"/>
      <c r="AD319" s="95"/>
      <c r="AE319" s="95"/>
      <c r="AF319" s="95"/>
      <c r="AG319" s="95"/>
      <c r="AH319" s="95"/>
      <c r="AI319" s="95"/>
      <c r="AJ319" s="95"/>
      <c r="AK319" s="95"/>
      <c r="AL319" s="95"/>
      <c r="AM319" s="95"/>
    </row>
    <row r="320" spans="9:39">
      <c r="I320" s="95"/>
      <c r="J320" s="95"/>
      <c r="K320" s="95"/>
      <c r="L320" s="95"/>
      <c r="M320" s="95"/>
      <c r="N320" s="95"/>
      <c r="O320" s="95"/>
      <c r="P320" s="95"/>
      <c r="Q320" s="95"/>
      <c r="R320" s="95"/>
      <c r="S320" s="95"/>
      <c r="T320" s="95"/>
      <c r="U320" s="95"/>
      <c r="V320" s="95"/>
      <c r="W320" s="95"/>
      <c r="X320" s="95"/>
      <c r="Y320" s="95"/>
      <c r="Z320" s="95"/>
      <c r="AA320" s="95"/>
      <c r="AB320" s="95"/>
      <c r="AC320" s="95"/>
      <c r="AD320" s="95"/>
      <c r="AE320" s="95"/>
      <c r="AF320" s="95"/>
      <c r="AG320" s="95"/>
      <c r="AH320" s="95"/>
      <c r="AI320" s="95"/>
      <c r="AJ320" s="95"/>
      <c r="AK320" s="95"/>
      <c r="AL320" s="95"/>
      <c r="AM320" s="95"/>
    </row>
    <row r="321" spans="9:39">
      <c r="I321" s="95"/>
      <c r="J321" s="95"/>
      <c r="K321" s="95"/>
      <c r="L321" s="95"/>
      <c r="M321" s="95"/>
      <c r="N321" s="95"/>
      <c r="O321" s="95"/>
      <c r="P321" s="95"/>
      <c r="Q321" s="95"/>
      <c r="R321" s="95"/>
      <c r="S321" s="95"/>
      <c r="T321" s="95"/>
      <c r="U321" s="95"/>
      <c r="V321" s="95"/>
      <c r="W321" s="95"/>
      <c r="X321" s="95"/>
      <c r="Y321" s="95"/>
      <c r="Z321" s="95"/>
      <c r="AA321" s="95"/>
      <c r="AB321" s="95"/>
      <c r="AC321" s="95"/>
      <c r="AD321" s="95"/>
      <c r="AE321" s="95"/>
      <c r="AF321" s="95"/>
      <c r="AG321" s="95"/>
      <c r="AH321" s="95"/>
      <c r="AI321" s="95"/>
      <c r="AJ321" s="95"/>
      <c r="AK321" s="95"/>
      <c r="AL321" s="95"/>
      <c r="AM321" s="95"/>
    </row>
    <row r="322" spans="9:39">
      <c r="I322" s="95"/>
      <c r="J322" s="95"/>
      <c r="K322" s="95"/>
      <c r="L322" s="95"/>
      <c r="M322" s="95"/>
      <c r="N322" s="95"/>
      <c r="O322" s="95"/>
      <c r="P322" s="95"/>
      <c r="Q322" s="95"/>
      <c r="R322" s="95"/>
      <c r="S322" s="95"/>
      <c r="T322" s="95"/>
      <c r="U322" s="95"/>
      <c r="V322" s="95"/>
      <c r="W322" s="95"/>
      <c r="X322" s="95"/>
      <c r="Y322" s="95"/>
      <c r="Z322" s="95"/>
      <c r="AA322" s="95"/>
      <c r="AB322" s="95"/>
      <c r="AC322" s="95"/>
      <c r="AD322" s="95"/>
      <c r="AE322" s="95"/>
      <c r="AF322" s="95"/>
      <c r="AG322" s="95"/>
      <c r="AH322" s="95"/>
      <c r="AI322" s="95"/>
      <c r="AJ322" s="95"/>
      <c r="AK322" s="95"/>
      <c r="AL322" s="95"/>
      <c r="AM322" s="95"/>
    </row>
    <row r="323" spans="9:39">
      <c r="I323" s="95"/>
      <c r="J323" s="95"/>
      <c r="K323" s="95"/>
      <c r="L323" s="95"/>
      <c r="M323" s="95"/>
      <c r="N323" s="95"/>
      <c r="O323" s="95"/>
      <c r="P323" s="95"/>
      <c r="Q323" s="95"/>
      <c r="R323" s="95"/>
      <c r="S323" s="95"/>
      <c r="T323" s="95"/>
      <c r="U323" s="95"/>
      <c r="V323" s="95"/>
      <c r="W323" s="95"/>
      <c r="X323" s="95"/>
      <c r="Y323" s="95"/>
      <c r="Z323" s="95"/>
      <c r="AA323" s="95"/>
      <c r="AB323" s="95"/>
      <c r="AC323" s="95"/>
      <c r="AD323" s="95"/>
      <c r="AE323" s="95"/>
      <c r="AF323" s="95"/>
      <c r="AG323" s="95"/>
      <c r="AH323" s="95"/>
      <c r="AI323" s="95"/>
      <c r="AJ323" s="95"/>
      <c r="AK323" s="95"/>
      <c r="AL323" s="95"/>
      <c r="AM323" s="95"/>
    </row>
    <row r="324" spans="9:39">
      <c r="I324" s="95"/>
      <c r="J324" s="95"/>
      <c r="K324" s="95"/>
      <c r="L324" s="95"/>
      <c r="M324" s="95"/>
      <c r="N324" s="95"/>
      <c r="O324" s="95"/>
      <c r="P324" s="95"/>
      <c r="Q324" s="95"/>
      <c r="R324" s="95"/>
      <c r="S324" s="95"/>
      <c r="T324" s="95"/>
      <c r="U324" s="95"/>
      <c r="V324" s="95"/>
      <c r="W324" s="95"/>
      <c r="X324" s="95"/>
      <c r="Y324" s="95"/>
      <c r="Z324" s="95"/>
      <c r="AA324" s="95"/>
      <c r="AB324" s="95"/>
      <c r="AC324" s="95"/>
      <c r="AD324" s="95"/>
      <c r="AE324" s="95"/>
      <c r="AF324" s="95"/>
      <c r="AG324" s="95"/>
      <c r="AH324" s="95"/>
      <c r="AI324" s="95"/>
      <c r="AJ324" s="95"/>
      <c r="AK324" s="95"/>
      <c r="AL324" s="95"/>
      <c r="AM324" s="95"/>
    </row>
    <row r="325" spans="9:39">
      <c r="I325" s="95"/>
      <c r="J325" s="95"/>
      <c r="K325" s="95"/>
      <c r="L325" s="95"/>
      <c r="M325" s="95"/>
      <c r="N325" s="95"/>
      <c r="O325" s="95"/>
      <c r="P325" s="95"/>
      <c r="Q325" s="95"/>
      <c r="R325" s="95"/>
      <c r="S325" s="95"/>
      <c r="T325" s="95"/>
      <c r="U325" s="95"/>
      <c r="V325" s="95"/>
      <c r="W325" s="95"/>
      <c r="X325" s="95"/>
      <c r="Y325" s="95"/>
      <c r="Z325" s="95"/>
      <c r="AA325" s="95"/>
      <c r="AB325" s="95"/>
      <c r="AC325" s="95"/>
      <c r="AD325" s="95"/>
      <c r="AE325" s="95"/>
      <c r="AF325" s="95"/>
      <c r="AG325" s="95"/>
      <c r="AH325" s="95"/>
      <c r="AI325" s="95"/>
      <c r="AJ325" s="95"/>
      <c r="AK325" s="95"/>
      <c r="AL325" s="95"/>
      <c r="AM325" s="95"/>
    </row>
    <row r="326" spans="9:39">
      <c r="I326" s="95"/>
      <c r="J326" s="95"/>
      <c r="K326" s="95"/>
      <c r="L326" s="95"/>
      <c r="M326" s="95"/>
      <c r="N326" s="95"/>
      <c r="O326" s="95"/>
      <c r="P326" s="95"/>
      <c r="Q326" s="95"/>
      <c r="R326" s="95"/>
      <c r="S326" s="95"/>
      <c r="T326" s="95"/>
      <c r="U326" s="95"/>
      <c r="V326" s="95"/>
      <c r="W326" s="95"/>
      <c r="X326" s="95"/>
      <c r="Y326" s="95"/>
      <c r="Z326" s="95"/>
      <c r="AA326" s="95"/>
      <c r="AB326" s="95"/>
      <c r="AC326" s="95"/>
      <c r="AD326" s="95"/>
      <c r="AE326" s="95"/>
      <c r="AF326" s="95"/>
      <c r="AG326" s="95"/>
      <c r="AH326" s="95"/>
      <c r="AI326" s="95"/>
      <c r="AJ326" s="95"/>
      <c r="AK326" s="95"/>
      <c r="AL326" s="95"/>
      <c r="AM326" s="95"/>
    </row>
    <row r="327" spans="9:39">
      <c r="I327" s="95"/>
      <c r="J327" s="95"/>
      <c r="K327" s="95"/>
      <c r="L327" s="95"/>
      <c r="M327" s="95"/>
      <c r="N327" s="95"/>
      <c r="O327" s="95"/>
      <c r="P327" s="95"/>
      <c r="Q327" s="95"/>
      <c r="R327" s="95"/>
      <c r="S327" s="95"/>
      <c r="T327" s="95"/>
      <c r="U327" s="95"/>
      <c r="V327" s="95"/>
      <c r="W327" s="95"/>
      <c r="X327" s="95"/>
      <c r="Y327" s="95"/>
      <c r="Z327" s="95"/>
      <c r="AA327" s="95"/>
      <c r="AB327" s="95"/>
      <c r="AC327" s="95"/>
      <c r="AD327" s="95"/>
      <c r="AE327" s="95"/>
      <c r="AF327" s="95"/>
      <c r="AG327" s="95"/>
      <c r="AH327" s="95"/>
      <c r="AI327" s="95"/>
      <c r="AJ327" s="95"/>
      <c r="AK327" s="95"/>
      <c r="AL327" s="95"/>
      <c r="AM327" s="95"/>
    </row>
    <row r="328" spans="9:39">
      <c r="I328" s="95"/>
      <c r="J328" s="95"/>
      <c r="K328" s="95"/>
      <c r="L328" s="95"/>
      <c r="M328" s="95"/>
      <c r="N328" s="95"/>
      <c r="O328" s="95"/>
      <c r="P328" s="95"/>
      <c r="Q328" s="95"/>
      <c r="R328" s="95"/>
      <c r="S328" s="95"/>
      <c r="T328" s="95"/>
      <c r="U328" s="95"/>
      <c r="V328" s="95"/>
      <c r="W328" s="95"/>
      <c r="X328" s="95"/>
      <c r="Y328" s="95"/>
      <c r="Z328" s="95"/>
      <c r="AA328" s="95"/>
      <c r="AB328" s="95"/>
      <c r="AC328" s="95"/>
      <c r="AD328" s="95"/>
      <c r="AE328" s="95"/>
      <c r="AF328" s="95"/>
      <c r="AG328" s="95"/>
      <c r="AH328" s="95"/>
      <c r="AI328" s="95"/>
      <c r="AJ328" s="95"/>
      <c r="AK328" s="95"/>
      <c r="AL328" s="95"/>
      <c r="AM328" s="95"/>
    </row>
    <row r="329" spans="9:39">
      <c r="I329" s="95"/>
      <c r="J329" s="95"/>
      <c r="K329" s="95"/>
      <c r="L329" s="95"/>
      <c r="M329" s="95"/>
      <c r="N329" s="95"/>
      <c r="O329" s="95"/>
      <c r="P329" s="95"/>
      <c r="Q329" s="95"/>
      <c r="R329" s="95"/>
      <c r="S329" s="95"/>
      <c r="T329" s="95"/>
      <c r="U329" s="95"/>
      <c r="V329" s="95"/>
      <c r="W329" s="95"/>
      <c r="X329" s="95"/>
      <c r="Y329" s="95"/>
      <c r="Z329" s="95"/>
      <c r="AA329" s="95"/>
      <c r="AB329" s="95"/>
      <c r="AC329" s="95"/>
      <c r="AD329" s="95"/>
      <c r="AE329" s="95"/>
      <c r="AF329" s="95"/>
      <c r="AG329" s="95"/>
      <c r="AH329" s="95"/>
      <c r="AI329" s="95"/>
      <c r="AJ329" s="95"/>
      <c r="AK329" s="95"/>
      <c r="AL329" s="95"/>
      <c r="AM329" s="95"/>
    </row>
    <row r="330" spans="9:39">
      <c r="I330" s="95"/>
      <c r="J330" s="95"/>
      <c r="K330" s="95"/>
      <c r="L330" s="95"/>
      <c r="M330" s="95"/>
      <c r="N330" s="95"/>
      <c r="O330" s="95"/>
      <c r="P330" s="95"/>
      <c r="Q330" s="95"/>
      <c r="R330" s="95"/>
      <c r="S330" s="95"/>
      <c r="T330" s="95"/>
      <c r="U330" s="95"/>
      <c r="V330" s="95"/>
      <c r="W330" s="95"/>
      <c r="X330" s="95"/>
      <c r="Y330" s="95"/>
      <c r="Z330" s="95"/>
      <c r="AA330" s="95"/>
      <c r="AB330" s="95"/>
      <c r="AC330" s="95"/>
      <c r="AD330" s="95"/>
      <c r="AE330" s="95"/>
      <c r="AF330" s="95"/>
      <c r="AG330" s="95"/>
      <c r="AH330" s="95"/>
      <c r="AI330" s="95"/>
      <c r="AJ330" s="95"/>
      <c r="AK330" s="95"/>
      <c r="AL330" s="95"/>
      <c r="AM330" s="95"/>
    </row>
    <row r="331" spans="9:39">
      <c r="I331" s="95"/>
      <c r="J331" s="95"/>
      <c r="K331" s="95"/>
      <c r="L331" s="95"/>
      <c r="M331" s="95"/>
      <c r="N331" s="95"/>
      <c r="O331" s="95"/>
      <c r="P331" s="95"/>
      <c r="Q331" s="95"/>
      <c r="R331" s="95"/>
      <c r="S331" s="95"/>
      <c r="T331" s="95"/>
      <c r="U331" s="95"/>
      <c r="V331" s="95"/>
      <c r="W331" s="95"/>
      <c r="X331" s="95"/>
      <c r="Y331" s="95"/>
      <c r="Z331" s="95"/>
      <c r="AA331" s="95"/>
      <c r="AB331" s="95"/>
      <c r="AC331" s="95"/>
      <c r="AD331" s="95"/>
      <c r="AE331" s="95"/>
      <c r="AF331" s="95"/>
      <c r="AG331" s="95"/>
      <c r="AH331" s="95"/>
      <c r="AI331" s="95"/>
      <c r="AJ331" s="95"/>
      <c r="AK331" s="95"/>
      <c r="AL331" s="95"/>
      <c r="AM331" s="95"/>
    </row>
    <row r="332" spans="9:39">
      <c r="I332" s="95"/>
      <c r="J332" s="95"/>
      <c r="K332" s="95"/>
      <c r="L332" s="95"/>
      <c r="M332" s="95"/>
      <c r="N332" s="95"/>
      <c r="O332" s="95"/>
      <c r="P332" s="95"/>
      <c r="Q332" s="95"/>
      <c r="R332" s="95"/>
      <c r="S332" s="95"/>
      <c r="T332" s="95"/>
      <c r="U332" s="95"/>
      <c r="V332" s="95"/>
      <c r="W332" s="95"/>
      <c r="X332" s="95"/>
      <c r="Y332" s="95"/>
      <c r="Z332" s="95"/>
      <c r="AA332" s="95"/>
      <c r="AB332" s="95"/>
      <c r="AC332" s="95"/>
      <c r="AD332" s="95"/>
      <c r="AE332" s="95"/>
      <c r="AF332" s="95"/>
      <c r="AG332" s="95"/>
      <c r="AH332" s="95"/>
      <c r="AI332" s="95"/>
      <c r="AJ332" s="95"/>
      <c r="AK332" s="95"/>
      <c r="AL332" s="95"/>
      <c r="AM332" s="95"/>
    </row>
    <row r="333" spans="9:39">
      <c r="I333" s="95"/>
      <c r="J333" s="95"/>
      <c r="K333" s="95"/>
      <c r="L333" s="95"/>
      <c r="M333" s="95"/>
      <c r="N333" s="95"/>
      <c r="O333" s="95"/>
      <c r="P333" s="95"/>
      <c r="Q333" s="95"/>
      <c r="R333" s="95"/>
      <c r="S333" s="95"/>
      <c r="T333" s="95"/>
      <c r="U333" s="95"/>
      <c r="V333" s="95"/>
      <c r="W333" s="95"/>
      <c r="X333" s="95"/>
      <c r="Y333" s="95"/>
      <c r="Z333" s="95"/>
      <c r="AA333" s="95"/>
      <c r="AB333" s="95"/>
      <c r="AC333" s="95"/>
      <c r="AD333" s="95"/>
      <c r="AE333" s="95"/>
      <c r="AF333" s="95"/>
      <c r="AG333" s="95"/>
      <c r="AH333" s="95"/>
      <c r="AI333" s="95"/>
      <c r="AJ333" s="95"/>
      <c r="AK333" s="95"/>
      <c r="AL333" s="95"/>
      <c r="AM333" s="95"/>
    </row>
    <row r="334" spans="9:39">
      <c r="I334" s="95"/>
      <c r="J334" s="95"/>
      <c r="K334" s="95"/>
      <c r="L334" s="95"/>
      <c r="M334" s="95"/>
      <c r="N334" s="95"/>
      <c r="O334" s="95"/>
      <c r="P334" s="95"/>
      <c r="Q334" s="95"/>
      <c r="R334" s="95"/>
      <c r="S334" s="95"/>
      <c r="T334" s="95"/>
      <c r="U334" s="95"/>
      <c r="V334" s="95"/>
      <c r="W334" s="95"/>
      <c r="X334" s="95"/>
      <c r="Y334" s="95"/>
      <c r="Z334" s="95"/>
      <c r="AA334" s="95"/>
      <c r="AB334" s="95"/>
      <c r="AC334" s="95"/>
      <c r="AD334" s="95"/>
      <c r="AE334" s="95"/>
      <c r="AF334" s="95"/>
      <c r="AG334" s="95"/>
      <c r="AH334" s="95"/>
      <c r="AI334" s="95"/>
      <c r="AJ334" s="95"/>
      <c r="AK334" s="95"/>
      <c r="AL334" s="95"/>
      <c r="AM334" s="95"/>
    </row>
    <row r="335" spans="9:39">
      <c r="I335" s="95"/>
      <c r="J335" s="95"/>
      <c r="K335" s="95"/>
      <c r="L335" s="95"/>
      <c r="M335" s="95"/>
      <c r="N335" s="95"/>
      <c r="O335" s="95"/>
      <c r="P335" s="95"/>
      <c r="Q335" s="95"/>
      <c r="R335" s="95"/>
      <c r="S335" s="95"/>
      <c r="T335" s="95"/>
      <c r="U335" s="95"/>
      <c r="V335" s="95"/>
      <c r="W335" s="95"/>
      <c r="X335" s="95"/>
      <c r="Y335" s="95"/>
      <c r="Z335" s="95"/>
      <c r="AA335" s="95"/>
      <c r="AB335" s="95"/>
      <c r="AC335" s="95"/>
      <c r="AD335" s="95"/>
      <c r="AE335" s="95"/>
      <c r="AF335" s="95"/>
      <c r="AG335" s="95"/>
      <c r="AH335" s="95"/>
      <c r="AI335" s="95"/>
      <c r="AJ335" s="95"/>
      <c r="AK335" s="95"/>
      <c r="AL335" s="95"/>
      <c r="AM335" s="95"/>
    </row>
    <row r="336" spans="9:39">
      <c r="I336" s="95"/>
      <c r="J336" s="95"/>
      <c r="K336" s="95"/>
      <c r="L336" s="95"/>
      <c r="M336" s="95"/>
      <c r="N336" s="95"/>
      <c r="O336" s="95"/>
      <c r="P336" s="95"/>
      <c r="Q336" s="95"/>
      <c r="R336" s="95"/>
      <c r="S336" s="95"/>
      <c r="T336" s="95"/>
      <c r="U336" s="95"/>
      <c r="V336" s="95"/>
      <c r="W336" s="95"/>
      <c r="X336" s="95"/>
      <c r="Y336" s="95"/>
      <c r="Z336" s="95"/>
      <c r="AA336" s="95"/>
      <c r="AB336" s="95"/>
      <c r="AC336" s="95"/>
      <c r="AD336" s="95"/>
      <c r="AE336" s="95"/>
      <c r="AF336" s="95"/>
      <c r="AG336" s="95"/>
      <c r="AH336" s="95"/>
      <c r="AI336" s="95"/>
      <c r="AJ336" s="95"/>
      <c r="AK336" s="95"/>
      <c r="AL336" s="95"/>
      <c r="AM336" s="95"/>
    </row>
    <row r="337" spans="9:39">
      <c r="I337" s="95"/>
      <c r="J337" s="95"/>
      <c r="K337" s="95"/>
      <c r="L337" s="95"/>
      <c r="M337" s="95"/>
      <c r="N337" s="95"/>
      <c r="O337" s="95"/>
      <c r="P337" s="95"/>
      <c r="Q337" s="95"/>
      <c r="R337" s="95"/>
      <c r="S337" s="95"/>
      <c r="T337" s="95"/>
      <c r="U337" s="95"/>
      <c r="V337" s="95"/>
      <c r="W337" s="95"/>
      <c r="X337" s="95"/>
      <c r="Y337" s="95"/>
      <c r="Z337" s="95"/>
      <c r="AA337" s="95"/>
      <c r="AB337" s="95"/>
      <c r="AC337" s="95"/>
      <c r="AD337" s="95"/>
      <c r="AE337" s="95"/>
      <c r="AF337" s="95"/>
      <c r="AG337" s="95"/>
      <c r="AH337" s="95"/>
      <c r="AI337" s="95"/>
      <c r="AJ337" s="95"/>
      <c r="AK337" s="95"/>
      <c r="AL337" s="95"/>
      <c r="AM337" s="95"/>
    </row>
    <row r="338" spans="9:39">
      <c r="I338" s="95"/>
      <c r="J338" s="95"/>
      <c r="K338" s="95"/>
      <c r="L338" s="95"/>
      <c r="M338" s="95"/>
      <c r="N338" s="95"/>
      <c r="O338" s="95"/>
      <c r="P338" s="95"/>
      <c r="Q338" s="95"/>
      <c r="R338" s="95"/>
      <c r="S338" s="95"/>
      <c r="T338" s="95"/>
      <c r="U338" s="95"/>
      <c r="V338" s="95"/>
      <c r="W338" s="95"/>
      <c r="X338" s="95"/>
      <c r="Y338" s="95"/>
      <c r="Z338" s="95"/>
      <c r="AA338" s="95"/>
      <c r="AB338" s="95"/>
      <c r="AC338" s="95"/>
      <c r="AD338" s="95"/>
      <c r="AE338" s="95"/>
      <c r="AF338" s="95"/>
      <c r="AG338" s="95"/>
      <c r="AH338" s="95"/>
      <c r="AI338" s="95"/>
      <c r="AJ338" s="95"/>
      <c r="AK338" s="95"/>
      <c r="AL338" s="95"/>
      <c r="AM338" s="95"/>
    </row>
    <row r="339" spans="9:39">
      <c r="I339" s="95"/>
      <c r="J339" s="95"/>
      <c r="K339" s="95"/>
      <c r="L339" s="95"/>
      <c r="M339" s="95"/>
      <c r="N339" s="95"/>
      <c r="O339" s="95"/>
      <c r="P339" s="95"/>
      <c r="Q339" s="95"/>
      <c r="R339" s="95"/>
      <c r="S339" s="95"/>
      <c r="T339" s="95"/>
      <c r="U339" s="95"/>
      <c r="V339" s="95"/>
      <c r="W339" s="95"/>
      <c r="X339" s="95"/>
      <c r="Y339" s="95"/>
      <c r="Z339" s="95"/>
      <c r="AA339" s="95"/>
      <c r="AB339" s="95"/>
      <c r="AC339" s="95"/>
      <c r="AD339" s="95"/>
      <c r="AE339" s="95"/>
      <c r="AF339" s="95"/>
      <c r="AG339" s="95"/>
      <c r="AH339" s="95"/>
      <c r="AI339" s="95"/>
      <c r="AJ339" s="95"/>
      <c r="AK339" s="95"/>
      <c r="AL339" s="95"/>
      <c r="AM339" s="95"/>
    </row>
    <row r="340" spans="9:39">
      <c r="I340" s="95"/>
      <c r="J340" s="95"/>
      <c r="K340" s="95"/>
      <c r="L340" s="95"/>
      <c r="M340" s="95"/>
      <c r="N340" s="95"/>
      <c r="O340" s="95"/>
      <c r="P340" s="95"/>
      <c r="Q340" s="95"/>
      <c r="R340" s="95"/>
      <c r="S340" s="95"/>
      <c r="T340" s="95"/>
      <c r="U340" s="95"/>
      <c r="V340" s="95"/>
      <c r="W340" s="95"/>
      <c r="X340" s="95"/>
      <c r="Y340" s="95"/>
      <c r="Z340" s="95"/>
      <c r="AA340" s="95"/>
      <c r="AB340" s="95"/>
      <c r="AC340" s="95"/>
      <c r="AD340" s="95"/>
      <c r="AE340" s="95"/>
      <c r="AF340" s="95"/>
      <c r="AG340" s="95"/>
      <c r="AH340" s="95"/>
      <c r="AI340" s="95"/>
      <c r="AJ340" s="95"/>
      <c r="AK340" s="95"/>
      <c r="AL340" s="95"/>
      <c r="AM340" s="95"/>
    </row>
    <row r="341" spans="9:39">
      <c r="I341" s="95"/>
      <c r="J341" s="95"/>
      <c r="K341" s="95"/>
      <c r="L341" s="95"/>
      <c r="M341" s="95"/>
      <c r="N341" s="95"/>
      <c r="O341" s="95"/>
      <c r="P341" s="95"/>
      <c r="Q341" s="95"/>
      <c r="R341" s="95"/>
      <c r="S341" s="95"/>
      <c r="T341" s="95"/>
      <c r="U341" s="95"/>
      <c r="V341" s="95"/>
      <c r="W341" s="95"/>
      <c r="X341" s="95"/>
      <c r="Y341" s="95"/>
      <c r="Z341" s="95"/>
      <c r="AA341" s="95"/>
      <c r="AB341" s="95"/>
      <c r="AC341" s="95"/>
      <c r="AD341" s="95"/>
      <c r="AE341" s="95"/>
      <c r="AF341" s="95"/>
      <c r="AG341" s="95"/>
      <c r="AH341" s="95"/>
      <c r="AI341" s="95"/>
      <c r="AJ341" s="95"/>
      <c r="AK341" s="95"/>
      <c r="AL341" s="95"/>
      <c r="AM341" s="95"/>
    </row>
    <row r="342" spans="9:39">
      <c r="I342" s="95"/>
      <c r="J342" s="95"/>
      <c r="K342" s="95"/>
      <c r="L342" s="95"/>
      <c r="M342" s="95"/>
      <c r="N342" s="95"/>
      <c r="O342" s="95"/>
      <c r="P342" s="95"/>
      <c r="Q342" s="95"/>
      <c r="R342" s="95"/>
      <c r="S342" s="95"/>
      <c r="T342" s="95"/>
      <c r="U342" s="95"/>
      <c r="V342" s="95"/>
      <c r="W342" s="95"/>
      <c r="X342" s="95"/>
      <c r="Y342" s="95"/>
      <c r="Z342" s="95"/>
      <c r="AA342" s="95"/>
      <c r="AB342" s="95"/>
      <c r="AC342" s="95"/>
      <c r="AD342" s="95"/>
      <c r="AE342" s="95"/>
      <c r="AF342" s="95"/>
      <c r="AG342" s="95"/>
      <c r="AH342" s="95"/>
      <c r="AI342" s="95"/>
      <c r="AJ342" s="95"/>
      <c r="AK342" s="95"/>
      <c r="AL342" s="95"/>
      <c r="AM342" s="95"/>
    </row>
    <row r="343" spans="9:39">
      <c r="I343" s="95"/>
      <c r="J343" s="95"/>
      <c r="K343" s="95"/>
      <c r="L343" s="95"/>
      <c r="M343" s="95"/>
      <c r="N343" s="95"/>
      <c r="O343" s="95"/>
      <c r="P343" s="95"/>
      <c r="Q343" s="95"/>
      <c r="R343" s="95"/>
      <c r="S343" s="95"/>
      <c r="T343" s="95"/>
      <c r="U343" s="95"/>
      <c r="V343" s="95"/>
      <c r="W343" s="95"/>
      <c r="X343" s="95"/>
      <c r="Y343" s="95"/>
      <c r="Z343" s="95"/>
      <c r="AA343" s="95"/>
      <c r="AB343" s="95"/>
      <c r="AC343" s="95"/>
      <c r="AD343" s="95"/>
      <c r="AE343" s="95"/>
      <c r="AF343" s="95"/>
      <c r="AG343" s="95"/>
      <c r="AH343" s="95"/>
      <c r="AI343" s="95"/>
      <c r="AJ343" s="95"/>
      <c r="AK343" s="95"/>
      <c r="AL343" s="95"/>
      <c r="AM343" s="95"/>
    </row>
    <row r="344" spans="9:39">
      <c r="I344" s="95"/>
      <c r="J344" s="95"/>
      <c r="K344" s="95"/>
      <c r="L344" s="95"/>
      <c r="M344" s="95"/>
      <c r="N344" s="95"/>
      <c r="O344" s="95"/>
      <c r="P344" s="95"/>
      <c r="Q344" s="95"/>
      <c r="R344" s="95"/>
      <c r="S344" s="95"/>
      <c r="T344" s="95"/>
      <c r="U344" s="95"/>
      <c r="V344" s="95"/>
      <c r="W344" s="95"/>
      <c r="X344" s="95"/>
      <c r="Y344" s="95"/>
      <c r="Z344" s="95"/>
      <c r="AA344" s="95"/>
      <c r="AB344" s="95"/>
      <c r="AC344" s="95"/>
      <c r="AD344" s="95"/>
      <c r="AE344" s="95"/>
      <c r="AF344" s="95"/>
      <c r="AG344" s="95"/>
      <c r="AH344" s="95"/>
      <c r="AI344" s="95"/>
      <c r="AJ344" s="95"/>
      <c r="AK344" s="95"/>
      <c r="AL344" s="95"/>
      <c r="AM344" s="95"/>
    </row>
    <row r="345" spans="9:39">
      <c r="I345" s="95"/>
      <c r="J345" s="95"/>
      <c r="K345" s="95"/>
      <c r="L345" s="95"/>
      <c r="M345" s="95"/>
      <c r="N345" s="95"/>
      <c r="O345" s="95"/>
      <c r="P345" s="95"/>
      <c r="Q345" s="95"/>
      <c r="R345" s="95"/>
      <c r="S345" s="95"/>
      <c r="T345" s="95"/>
      <c r="U345" s="95"/>
      <c r="V345" s="95"/>
      <c r="W345" s="95"/>
      <c r="X345" s="95"/>
      <c r="Y345" s="95"/>
      <c r="Z345" s="95"/>
      <c r="AA345" s="95"/>
      <c r="AB345" s="95"/>
      <c r="AC345" s="95"/>
      <c r="AD345" s="95"/>
      <c r="AE345" s="95"/>
      <c r="AF345" s="95"/>
      <c r="AG345" s="95"/>
      <c r="AH345" s="95"/>
      <c r="AI345" s="95"/>
      <c r="AJ345" s="95"/>
      <c r="AK345" s="95"/>
      <c r="AL345" s="95"/>
      <c r="AM345" s="95"/>
    </row>
    <row r="346" spans="9:39">
      <c r="I346" s="95"/>
      <c r="J346" s="95"/>
      <c r="K346" s="95"/>
      <c r="L346" s="95"/>
      <c r="M346" s="95"/>
      <c r="N346" s="95"/>
      <c r="O346" s="95"/>
      <c r="P346" s="95"/>
      <c r="Q346" s="95"/>
      <c r="R346" s="95"/>
      <c r="S346" s="95"/>
      <c r="T346" s="95"/>
      <c r="U346" s="95"/>
      <c r="V346" s="95"/>
      <c r="W346" s="95"/>
      <c r="X346" s="95"/>
      <c r="Y346" s="95"/>
      <c r="Z346" s="95"/>
      <c r="AA346" s="95"/>
      <c r="AB346" s="95"/>
      <c r="AC346" s="95"/>
      <c r="AD346" s="95"/>
      <c r="AE346" s="95"/>
      <c r="AF346" s="95"/>
      <c r="AG346" s="95"/>
      <c r="AH346" s="95"/>
      <c r="AI346" s="95"/>
      <c r="AJ346" s="95"/>
      <c r="AK346" s="95"/>
      <c r="AL346" s="95"/>
      <c r="AM346" s="95"/>
    </row>
    <row r="347" spans="9:39">
      <c r="I347" s="95"/>
      <c r="J347" s="95"/>
      <c r="K347" s="95"/>
      <c r="L347" s="95"/>
      <c r="M347" s="95"/>
      <c r="N347" s="95"/>
      <c r="O347" s="95"/>
      <c r="P347" s="95"/>
      <c r="Q347" s="95"/>
      <c r="R347" s="95"/>
      <c r="S347" s="95"/>
      <c r="T347" s="95"/>
      <c r="U347" s="95"/>
      <c r="V347" s="95"/>
      <c r="W347" s="95"/>
      <c r="X347" s="95"/>
      <c r="Y347" s="95"/>
      <c r="Z347" s="95"/>
      <c r="AA347" s="95"/>
      <c r="AB347" s="95"/>
      <c r="AC347" s="95"/>
      <c r="AD347" s="95"/>
      <c r="AE347" s="95"/>
      <c r="AF347" s="95"/>
      <c r="AG347" s="95"/>
      <c r="AH347" s="95"/>
      <c r="AI347" s="95"/>
      <c r="AJ347" s="95"/>
      <c r="AK347" s="95"/>
      <c r="AL347" s="95"/>
      <c r="AM347" s="95"/>
    </row>
    <row r="348" spans="9:39">
      <c r="I348" s="95"/>
      <c r="J348" s="95"/>
      <c r="K348" s="95"/>
      <c r="L348" s="95"/>
      <c r="M348" s="95"/>
      <c r="N348" s="95"/>
      <c r="O348" s="95"/>
      <c r="P348" s="95"/>
      <c r="Q348" s="95"/>
      <c r="R348" s="95"/>
      <c r="S348" s="95"/>
      <c r="T348" s="95"/>
      <c r="U348" s="95"/>
      <c r="V348" s="95"/>
      <c r="W348" s="95"/>
      <c r="X348" s="95"/>
      <c r="Y348" s="95"/>
      <c r="Z348" s="95"/>
      <c r="AA348" s="95"/>
      <c r="AB348" s="95"/>
      <c r="AC348" s="95"/>
      <c r="AD348" s="95"/>
      <c r="AE348" s="95"/>
      <c r="AF348" s="95"/>
      <c r="AG348" s="95"/>
      <c r="AH348" s="95"/>
      <c r="AI348" s="95"/>
      <c r="AJ348" s="95"/>
      <c r="AK348" s="95"/>
      <c r="AL348" s="95"/>
      <c r="AM348" s="95"/>
    </row>
    <row r="349" spans="9:39">
      <c r="I349" s="95"/>
      <c r="J349" s="95"/>
      <c r="K349" s="95"/>
      <c r="L349" s="95"/>
      <c r="M349" s="95"/>
      <c r="N349" s="95"/>
      <c r="O349" s="95"/>
      <c r="P349" s="95"/>
      <c r="Q349" s="95"/>
      <c r="R349" s="95"/>
      <c r="S349" s="95"/>
      <c r="T349" s="95"/>
      <c r="U349" s="95"/>
      <c r="V349" s="95"/>
      <c r="W349" s="95"/>
      <c r="X349" s="95"/>
      <c r="Y349" s="95"/>
      <c r="Z349" s="95"/>
      <c r="AA349" s="95"/>
      <c r="AB349" s="95"/>
      <c r="AC349" s="95"/>
      <c r="AD349" s="95"/>
      <c r="AE349" s="95"/>
      <c r="AF349" s="95"/>
      <c r="AG349" s="95"/>
      <c r="AH349" s="95"/>
      <c r="AI349" s="95"/>
      <c r="AJ349" s="95"/>
      <c r="AK349" s="95"/>
      <c r="AL349" s="95"/>
      <c r="AM349" s="95"/>
    </row>
    <row r="350" spans="9:39">
      <c r="I350" s="95"/>
      <c r="J350" s="95"/>
      <c r="K350" s="95"/>
      <c r="L350" s="95"/>
      <c r="M350" s="95"/>
      <c r="N350" s="95"/>
      <c r="O350" s="95"/>
      <c r="P350" s="95"/>
      <c r="Q350" s="95"/>
      <c r="R350" s="95"/>
      <c r="S350" s="95"/>
      <c r="T350" s="95"/>
      <c r="U350" s="95"/>
      <c r="V350" s="95"/>
      <c r="W350" s="95"/>
      <c r="X350" s="95"/>
      <c r="Y350" s="95"/>
      <c r="Z350" s="95"/>
      <c r="AA350" s="95"/>
      <c r="AB350" s="95"/>
      <c r="AC350" s="95"/>
      <c r="AD350" s="95"/>
      <c r="AE350" s="95"/>
      <c r="AF350" s="95"/>
      <c r="AG350" s="95"/>
      <c r="AH350" s="95"/>
      <c r="AI350" s="95"/>
      <c r="AJ350" s="95"/>
      <c r="AK350" s="95"/>
      <c r="AL350" s="95"/>
      <c r="AM350" s="95"/>
    </row>
    <row r="351" spans="9:39">
      <c r="I351" s="95"/>
      <c r="J351" s="95"/>
      <c r="K351" s="95"/>
      <c r="L351" s="95"/>
      <c r="M351" s="95"/>
      <c r="N351" s="95"/>
      <c r="O351" s="95"/>
      <c r="P351" s="95"/>
      <c r="Q351" s="95"/>
      <c r="R351" s="95"/>
      <c r="S351" s="95"/>
      <c r="T351" s="95"/>
      <c r="U351" s="95"/>
      <c r="V351" s="95"/>
      <c r="W351" s="95"/>
      <c r="X351" s="95"/>
      <c r="Y351" s="95"/>
      <c r="Z351" s="95"/>
      <c r="AA351" s="95"/>
      <c r="AB351" s="95"/>
      <c r="AC351" s="95"/>
      <c r="AD351" s="95"/>
      <c r="AE351" s="95"/>
      <c r="AF351" s="95"/>
      <c r="AG351" s="95"/>
      <c r="AH351" s="95"/>
      <c r="AI351" s="95"/>
      <c r="AJ351" s="95"/>
      <c r="AK351" s="95"/>
      <c r="AL351" s="95"/>
      <c r="AM351" s="95"/>
    </row>
    <row r="352" spans="9:39">
      <c r="I352" s="95"/>
      <c r="J352" s="95"/>
      <c r="K352" s="95"/>
      <c r="L352" s="95"/>
      <c r="M352" s="95"/>
      <c r="N352" s="95"/>
      <c r="O352" s="95"/>
      <c r="P352" s="95"/>
      <c r="Q352" s="95"/>
      <c r="R352" s="95"/>
      <c r="S352" s="95"/>
      <c r="T352" s="95"/>
      <c r="U352" s="95"/>
      <c r="V352" s="95"/>
      <c r="W352" s="95"/>
      <c r="X352" s="95"/>
      <c r="Y352" s="95"/>
      <c r="Z352" s="95"/>
      <c r="AA352" s="95"/>
      <c r="AB352" s="95"/>
      <c r="AC352" s="95"/>
      <c r="AD352" s="95"/>
      <c r="AE352" s="95"/>
      <c r="AF352" s="95"/>
      <c r="AG352" s="95"/>
      <c r="AH352" s="95"/>
      <c r="AI352" s="95"/>
      <c r="AJ352" s="95"/>
      <c r="AK352" s="95"/>
      <c r="AL352" s="95"/>
      <c r="AM352" s="95"/>
    </row>
    <row r="353" spans="9:39">
      <c r="I353" s="95"/>
      <c r="J353" s="95"/>
      <c r="K353" s="95"/>
      <c r="L353" s="95"/>
      <c r="M353" s="95"/>
      <c r="N353" s="95"/>
      <c r="O353" s="95"/>
      <c r="P353" s="95"/>
      <c r="Q353" s="95"/>
      <c r="R353" s="95"/>
      <c r="S353" s="95"/>
      <c r="T353" s="95"/>
      <c r="U353" s="95"/>
      <c r="V353" s="95"/>
      <c r="W353" s="95"/>
      <c r="X353" s="95"/>
      <c r="Y353" s="95"/>
      <c r="Z353" s="95"/>
      <c r="AA353" s="95"/>
      <c r="AB353" s="95"/>
      <c r="AC353" s="95"/>
      <c r="AD353" s="95"/>
      <c r="AE353" s="95"/>
      <c r="AF353" s="95"/>
      <c r="AG353" s="95"/>
      <c r="AH353" s="95"/>
      <c r="AI353" s="95"/>
      <c r="AJ353" s="95"/>
      <c r="AK353" s="95"/>
      <c r="AL353" s="95"/>
      <c r="AM353" s="95"/>
    </row>
    <row r="354" spans="9:39">
      <c r="I354" s="95"/>
      <c r="J354" s="95"/>
      <c r="K354" s="95"/>
      <c r="L354" s="95"/>
      <c r="M354" s="95"/>
      <c r="N354" s="95"/>
      <c r="O354" s="95"/>
      <c r="P354" s="95"/>
      <c r="Q354" s="95"/>
      <c r="R354" s="95"/>
      <c r="S354" s="95"/>
      <c r="T354" s="95"/>
      <c r="U354" s="95"/>
      <c r="V354" s="95"/>
      <c r="W354" s="95"/>
      <c r="X354" s="95"/>
      <c r="Y354" s="95"/>
      <c r="Z354" s="95"/>
      <c r="AA354" s="95"/>
      <c r="AB354" s="95"/>
      <c r="AC354" s="95"/>
      <c r="AD354" s="95"/>
      <c r="AE354" s="95"/>
      <c r="AF354" s="95"/>
      <c r="AG354" s="95"/>
      <c r="AH354" s="95"/>
      <c r="AI354" s="95"/>
      <c r="AJ354" s="95"/>
      <c r="AK354" s="95"/>
      <c r="AL354" s="95"/>
      <c r="AM354" s="95"/>
    </row>
    <row r="355" spans="9:39">
      <c r="I355" s="95"/>
      <c r="J355" s="95"/>
      <c r="K355" s="95"/>
      <c r="L355" s="95"/>
      <c r="M355" s="95"/>
      <c r="N355" s="95"/>
      <c r="O355" s="95"/>
      <c r="P355" s="95"/>
      <c r="Q355" s="95"/>
      <c r="R355" s="95"/>
      <c r="S355" s="95"/>
      <c r="T355" s="95"/>
      <c r="U355" s="95"/>
      <c r="V355" s="95"/>
      <c r="W355" s="95"/>
      <c r="X355" s="95"/>
      <c r="Y355" s="95"/>
      <c r="Z355" s="95"/>
      <c r="AA355" s="95"/>
      <c r="AB355" s="95"/>
      <c r="AC355" s="95"/>
      <c r="AD355" s="95"/>
      <c r="AE355" s="95"/>
      <c r="AF355" s="95"/>
      <c r="AG355" s="95"/>
      <c r="AH355" s="95"/>
      <c r="AI355" s="95"/>
      <c r="AJ355" s="95"/>
      <c r="AK355" s="95"/>
      <c r="AL355" s="95"/>
      <c r="AM355" s="95"/>
    </row>
    <row r="356" spans="9:39">
      <c r="I356" s="95"/>
      <c r="J356" s="95"/>
      <c r="K356" s="95"/>
      <c r="L356" s="95"/>
      <c r="M356" s="95"/>
      <c r="N356" s="95"/>
      <c r="O356" s="95"/>
      <c r="P356" s="95"/>
      <c r="Q356" s="95"/>
      <c r="R356" s="95"/>
      <c r="S356" s="95"/>
      <c r="T356" s="95"/>
      <c r="U356" s="95"/>
      <c r="V356" s="95"/>
      <c r="W356" s="95"/>
      <c r="X356" s="95"/>
      <c r="Y356" s="95"/>
      <c r="Z356" s="95"/>
      <c r="AA356" s="95"/>
      <c r="AB356" s="95"/>
      <c r="AC356" s="95"/>
      <c r="AD356" s="95"/>
      <c r="AE356" s="95"/>
      <c r="AF356" s="95"/>
      <c r="AG356" s="95"/>
      <c r="AH356" s="95"/>
      <c r="AI356" s="95"/>
      <c r="AJ356" s="95"/>
      <c r="AK356" s="95"/>
      <c r="AL356" s="95"/>
      <c r="AM356" s="95"/>
    </row>
    <row r="357" spans="9:39">
      <c r="I357" s="95"/>
      <c r="J357" s="95"/>
      <c r="K357" s="95"/>
      <c r="L357" s="95"/>
      <c r="M357" s="95"/>
      <c r="N357" s="95"/>
      <c r="O357" s="95"/>
      <c r="P357" s="95"/>
      <c r="Q357" s="95"/>
      <c r="R357" s="95"/>
      <c r="S357" s="95"/>
      <c r="T357" s="95"/>
      <c r="U357" s="95"/>
      <c r="V357" s="95"/>
      <c r="W357" s="95"/>
      <c r="X357" s="95"/>
      <c r="Y357" s="95"/>
      <c r="Z357" s="95"/>
      <c r="AA357" s="95"/>
      <c r="AB357" s="95"/>
      <c r="AC357" s="95"/>
      <c r="AD357" s="95"/>
      <c r="AE357" s="95"/>
      <c r="AF357" s="95"/>
      <c r="AG357" s="95"/>
      <c r="AH357" s="95"/>
      <c r="AI357" s="95"/>
      <c r="AJ357" s="95"/>
      <c r="AK357" s="95"/>
      <c r="AL357" s="95"/>
      <c r="AM357" s="95"/>
    </row>
    <row r="358" spans="9:39">
      <c r="I358" s="95"/>
      <c r="J358" s="95"/>
      <c r="K358" s="95"/>
      <c r="L358" s="95"/>
      <c r="M358" s="95"/>
      <c r="N358" s="95"/>
      <c r="O358" s="95"/>
      <c r="P358" s="95"/>
      <c r="Q358" s="95"/>
      <c r="R358" s="95"/>
      <c r="S358" s="95"/>
      <c r="T358" s="95"/>
      <c r="U358" s="95"/>
      <c r="V358" s="95"/>
      <c r="W358" s="95"/>
      <c r="X358" s="95"/>
      <c r="Y358" s="95"/>
      <c r="Z358" s="95"/>
      <c r="AA358" s="95"/>
      <c r="AB358" s="95"/>
      <c r="AC358" s="95"/>
      <c r="AD358" s="95"/>
      <c r="AE358" s="95"/>
      <c r="AF358" s="95"/>
      <c r="AG358" s="95"/>
      <c r="AH358" s="95"/>
      <c r="AI358" s="95"/>
      <c r="AJ358" s="95"/>
      <c r="AK358" s="95"/>
      <c r="AL358" s="95"/>
      <c r="AM358" s="95"/>
    </row>
    <row r="359" spans="9:39">
      <c r="I359" s="95"/>
      <c r="J359" s="95"/>
      <c r="K359" s="95"/>
      <c r="L359" s="95"/>
      <c r="M359" s="95"/>
      <c r="N359" s="95"/>
      <c r="O359" s="95"/>
      <c r="P359" s="95"/>
      <c r="Q359" s="95"/>
      <c r="R359" s="95"/>
      <c r="S359" s="95"/>
      <c r="T359" s="95"/>
      <c r="U359" s="95"/>
      <c r="V359" s="95"/>
      <c r="W359" s="95"/>
      <c r="X359" s="95"/>
      <c r="Y359" s="95"/>
      <c r="Z359" s="95"/>
      <c r="AA359" s="95"/>
      <c r="AB359" s="95"/>
      <c r="AC359" s="95"/>
      <c r="AD359" s="95"/>
      <c r="AE359" s="95"/>
      <c r="AF359" s="95"/>
      <c r="AG359" s="95"/>
      <c r="AH359" s="95"/>
      <c r="AI359" s="95"/>
      <c r="AJ359" s="95"/>
      <c r="AK359" s="95"/>
      <c r="AL359" s="95"/>
      <c r="AM359" s="95"/>
    </row>
    <row r="360" spans="9:39">
      <c r="I360" s="95"/>
      <c r="J360" s="95"/>
      <c r="K360" s="95"/>
      <c r="L360" s="95"/>
      <c r="M360" s="95"/>
      <c r="N360" s="95"/>
      <c r="O360" s="95"/>
      <c r="P360" s="95"/>
      <c r="Q360" s="95"/>
      <c r="R360" s="95"/>
      <c r="S360" s="95"/>
      <c r="T360" s="95"/>
      <c r="U360" s="95"/>
      <c r="V360" s="95"/>
      <c r="W360" s="95"/>
      <c r="X360" s="95"/>
      <c r="Y360" s="95"/>
      <c r="Z360" s="95"/>
      <c r="AA360" s="95"/>
      <c r="AB360" s="95"/>
      <c r="AC360" s="95"/>
      <c r="AD360" s="95"/>
      <c r="AE360" s="95"/>
      <c r="AF360" s="95"/>
      <c r="AG360" s="95"/>
      <c r="AH360" s="95"/>
      <c r="AI360" s="95"/>
      <c r="AJ360" s="95"/>
      <c r="AK360" s="95"/>
      <c r="AL360" s="95"/>
      <c r="AM360" s="95"/>
    </row>
    <row r="361" spans="9:39">
      <c r="I361" s="95"/>
      <c r="J361" s="95"/>
      <c r="K361" s="95"/>
      <c r="L361" s="95"/>
      <c r="M361" s="95"/>
      <c r="N361" s="95"/>
      <c r="O361" s="95"/>
      <c r="P361" s="95"/>
      <c r="Q361" s="95"/>
      <c r="R361" s="95"/>
      <c r="S361" s="95"/>
      <c r="T361" s="95"/>
      <c r="U361" s="95"/>
      <c r="V361" s="95"/>
      <c r="W361" s="95"/>
      <c r="X361" s="95"/>
      <c r="Y361" s="95"/>
      <c r="Z361" s="95"/>
      <c r="AA361" s="95"/>
      <c r="AB361" s="95"/>
      <c r="AC361" s="95"/>
      <c r="AD361" s="95"/>
      <c r="AE361" s="95"/>
      <c r="AF361" s="95"/>
      <c r="AG361" s="95"/>
      <c r="AH361" s="95"/>
      <c r="AI361" s="95"/>
      <c r="AJ361" s="95"/>
      <c r="AK361" s="95"/>
      <c r="AL361" s="95"/>
      <c r="AM361" s="95"/>
    </row>
    <row r="362" spans="9:39">
      <c r="I362" s="95"/>
      <c r="J362" s="95"/>
      <c r="K362" s="95"/>
      <c r="L362" s="95"/>
      <c r="M362" s="95"/>
      <c r="N362" s="95"/>
      <c r="O362" s="95"/>
      <c r="P362" s="95"/>
      <c r="Q362" s="95"/>
      <c r="R362" s="95"/>
      <c r="S362" s="95"/>
      <c r="T362" s="95"/>
      <c r="U362" s="95"/>
      <c r="V362" s="95"/>
      <c r="W362" s="95"/>
      <c r="X362" s="95"/>
      <c r="Y362" s="95"/>
      <c r="Z362" s="95"/>
      <c r="AA362" s="95"/>
      <c r="AB362" s="95"/>
      <c r="AC362" s="95"/>
      <c r="AD362" s="95"/>
      <c r="AE362" s="95"/>
      <c r="AF362" s="95"/>
      <c r="AG362" s="95"/>
      <c r="AH362" s="95"/>
      <c r="AI362" s="95"/>
      <c r="AJ362" s="95"/>
      <c r="AK362" s="95"/>
      <c r="AL362" s="95"/>
      <c r="AM362" s="95"/>
    </row>
    <row r="363" spans="9:39">
      <c r="I363" s="95"/>
      <c r="J363" s="95"/>
      <c r="K363" s="95"/>
      <c r="L363" s="95"/>
      <c r="M363" s="95"/>
      <c r="N363" s="95"/>
      <c r="O363" s="95"/>
      <c r="P363" s="95"/>
      <c r="Q363" s="95"/>
      <c r="R363" s="95"/>
      <c r="S363" s="95"/>
      <c r="T363" s="95"/>
      <c r="U363" s="95"/>
      <c r="V363" s="95"/>
      <c r="W363" s="95"/>
      <c r="X363" s="95"/>
      <c r="Y363" s="95"/>
      <c r="Z363" s="95"/>
      <c r="AA363" s="95"/>
      <c r="AB363" s="95"/>
      <c r="AC363" s="95"/>
      <c r="AD363" s="95"/>
      <c r="AE363" s="95"/>
      <c r="AF363" s="95"/>
      <c r="AG363" s="95"/>
      <c r="AH363" s="95"/>
      <c r="AI363" s="95"/>
      <c r="AJ363" s="95"/>
      <c r="AK363" s="95"/>
      <c r="AL363" s="95"/>
      <c r="AM363" s="95"/>
    </row>
    <row r="364" spans="9:39">
      <c r="I364" s="95"/>
      <c r="J364" s="95"/>
      <c r="K364" s="95"/>
      <c r="L364" s="95"/>
      <c r="M364" s="95"/>
      <c r="N364" s="95"/>
      <c r="O364" s="95"/>
      <c r="P364" s="95"/>
      <c r="Q364" s="95"/>
      <c r="R364" s="95"/>
      <c r="S364" s="95"/>
      <c r="T364" s="95"/>
      <c r="U364" s="95"/>
      <c r="V364" s="95"/>
      <c r="W364" s="95"/>
      <c r="X364" s="95"/>
      <c r="Y364" s="95"/>
      <c r="Z364" s="95"/>
      <c r="AA364" s="95"/>
      <c r="AB364" s="95"/>
      <c r="AC364" s="95"/>
      <c r="AD364" s="95"/>
      <c r="AE364" s="95"/>
      <c r="AF364" s="95"/>
      <c r="AG364" s="95"/>
      <c r="AH364" s="95"/>
      <c r="AI364" s="95"/>
      <c r="AJ364" s="95"/>
      <c r="AK364" s="95"/>
      <c r="AL364" s="95"/>
      <c r="AM364" s="95"/>
    </row>
    <row r="365" spans="9:39">
      <c r="I365" s="95"/>
      <c r="J365" s="95"/>
      <c r="K365" s="95"/>
      <c r="L365" s="95"/>
      <c r="M365" s="95"/>
      <c r="N365" s="95"/>
      <c r="O365" s="95"/>
      <c r="P365" s="95"/>
      <c r="Q365" s="95"/>
      <c r="R365" s="95"/>
      <c r="S365" s="95"/>
      <c r="T365" s="95"/>
      <c r="U365" s="95"/>
      <c r="V365" s="95"/>
      <c r="W365" s="95"/>
      <c r="X365" s="95"/>
      <c r="Y365" s="95"/>
      <c r="Z365" s="95"/>
      <c r="AA365" s="95"/>
      <c r="AB365" s="95"/>
      <c r="AC365" s="95"/>
      <c r="AD365" s="95"/>
      <c r="AE365" s="95"/>
      <c r="AF365" s="95"/>
      <c r="AG365" s="95"/>
      <c r="AH365" s="95"/>
      <c r="AI365" s="95"/>
      <c r="AJ365" s="95"/>
      <c r="AK365" s="95"/>
      <c r="AL365" s="95"/>
      <c r="AM365" s="95"/>
    </row>
    <row r="366" spans="9:39">
      <c r="I366" s="95"/>
      <c r="J366" s="95"/>
      <c r="K366" s="95"/>
      <c r="L366" s="95"/>
      <c r="M366" s="95"/>
      <c r="N366" s="95"/>
      <c r="O366" s="95"/>
      <c r="P366" s="95"/>
      <c r="Q366" s="95"/>
      <c r="R366" s="95"/>
      <c r="S366" s="95"/>
      <c r="T366" s="95"/>
      <c r="U366" s="95"/>
      <c r="V366" s="95"/>
      <c r="W366" s="95"/>
      <c r="X366" s="95"/>
      <c r="Y366" s="95"/>
      <c r="Z366" s="95"/>
      <c r="AA366" s="95"/>
      <c r="AB366" s="95"/>
      <c r="AC366" s="95"/>
      <c r="AD366" s="95"/>
      <c r="AE366" s="95"/>
      <c r="AF366" s="95"/>
      <c r="AG366" s="95"/>
      <c r="AH366" s="95"/>
      <c r="AI366" s="95"/>
      <c r="AJ366" s="95"/>
      <c r="AK366" s="95"/>
      <c r="AL366" s="95"/>
      <c r="AM366" s="95"/>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4FD97-02CF-4939-AD16-7F97547679CE}">
  <sheetPr codeName="Sheet9">
    <tabColor rgb="FF45CFCC"/>
  </sheetPr>
  <dimension ref="A2:AM34"/>
  <sheetViews>
    <sheetView showGridLines="0" workbookViewId="0">
      <pane ySplit="3" topLeftCell="A4" activePane="bottomLeft" state="frozen"/>
      <selection pane="bottomLeft"/>
      <selection activeCell="I20" sqref="I20"/>
    </sheetView>
  </sheetViews>
  <sheetFormatPr defaultColWidth="8.85546875" defaultRowHeight="14.25"/>
  <cols>
    <col min="1" max="1" width="2.7109375" style="55" customWidth="1"/>
    <col min="2" max="2" width="35.140625" style="55" customWidth="1"/>
    <col min="3" max="3" width="3.5703125" style="55" customWidth="1"/>
    <col min="4" max="4" width="3.28515625" style="55" customWidth="1"/>
    <col min="5" max="5" width="4.7109375" style="55" customWidth="1"/>
    <col min="6" max="6" width="2.7109375" style="55" customWidth="1"/>
    <col min="7" max="7" width="5" style="55" bestFit="1" customWidth="1"/>
    <col min="8" max="8" width="3.140625" style="55" customWidth="1"/>
    <col min="9" max="9" width="9.28515625" style="55" bestFit="1" customWidth="1"/>
    <col min="10" max="29" width="14.7109375" style="55" bestFit="1" customWidth="1"/>
    <col min="30" max="39" width="9.28515625" style="55" bestFit="1" customWidth="1"/>
    <col min="40" max="16384" width="8.85546875" style="55"/>
  </cols>
  <sheetData>
    <row r="2" spans="1:39">
      <c r="A2" s="20"/>
      <c r="B2" s="20" t="s">
        <v>213</v>
      </c>
      <c r="C2" s="20"/>
      <c r="D2" s="20"/>
      <c r="E2" s="20"/>
      <c r="F2" s="20"/>
      <c r="G2" s="20"/>
      <c r="H2" s="21"/>
      <c r="I2" s="20">
        <v>0</v>
      </c>
      <c r="J2" s="20">
        <v>1</v>
      </c>
      <c r="K2" s="20">
        <v>2</v>
      </c>
      <c r="L2" s="20">
        <v>3</v>
      </c>
      <c r="M2" s="20">
        <v>4</v>
      </c>
      <c r="N2" s="20">
        <v>5</v>
      </c>
      <c r="O2" s="20">
        <v>6</v>
      </c>
      <c r="P2" s="20">
        <v>7</v>
      </c>
      <c r="Q2" s="20">
        <v>8</v>
      </c>
      <c r="R2" s="20">
        <v>9</v>
      </c>
      <c r="S2" s="20">
        <v>10</v>
      </c>
      <c r="T2" s="20">
        <v>11</v>
      </c>
      <c r="U2" s="20">
        <v>12</v>
      </c>
      <c r="V2" s="20">
        <v>13</v>
      </c>
      <c r="W2" s="20">
        <v>14</v>
      </c>
      <c r="X2" s="20">
        <v>15</v>
      </c>
      <c r="Y2" s="20">
        <v>16</v>
      </c>
      <c r="Z2" s="20">
        <v>17</v>
      </c>
      <c r="AA2" s="20">
        <v>18</v>
      </c>
      <c r="AB2" s="20">
        <v>19</v>
      </c>
      <c r="AC2" s="20">
        <v>20</v>
      </c>
      <c r="AD2" s="20">
        <v>21</v>
      </c>
      <c r="AE2" s="20">
        <v>22</v>
      </c>
      <c r="AF2" s="20">
        <v>23</v>
      </c>
      <c r="AG2" s="20">
        <v>24</v>
      </c>
      <c r="AH2" s="20">
        <v>25</v>
      </c>
      <c r="AI2" s="20">
        <v>26</v>
      </c>
      <c r="AJ2" s="20">
        <v>27</v>
      </c>
      <c r="AK2" s="20">
        <v>28</v>
      </c>
      <c r="AL2" s="20">
        <v>29</v>
      </c>
      <c r="AM2" s="20">
        <v>30</v>
      </c>
    </row>
    <row r="3" spans="1:39">
      <c r="A3" s="20"/>
      <c r="B3" s="20" t="s">
        <v>214</v>
      </c>
      <c r="C3" s="20"/>
      <c r="D3" s="20"/>
      <c r="E3" s="20"/>
      <c r="F3" s="20"/>
      <c r="G3" s="20"/>
      <c r="H3" s="21"/>
      <c r="I3" s="20">
        <f>'Fixed Inputs'!$F$3+(I2-1)</f>
        <v>2024</v>
      </c>
      <c r="J3" s="20">
        <f>'Fixed Inputs'!$F$3+(J2-1)</f>
        <v>2025</v>
      </c>
      <c r="K3" s="20">
        <f>'Fixed Inputs'!$F$3+(K2-1)</f>
        <v>2026</v>
      </c>
      <c r="L3" s="20">
        <f>'Fixed Inputs'!$F$3+(L2-1)</f>
        <v>2027</v>
      </c>
      <c r="M3" s="20">
        <f>'Fixed Inputs'!$F$3+(M2-1)</f>
        <v>2028</v>
      </c>
      <c r="N3" s="20">
        <f>'Fixed Inputs'!$F$3+(N2-1)</f>
        <v>2029</v>
      </c>
      <c r="O3" s="20">
        <f>'Fixed Inputs'!$F$3+(O2-1)</f>
        <v>2030</v>
      </c>
      <c r="P3" s="20">
        <f>'Fixed Inputs'!$F$3+(P2-1)</f>
        <v>2031</v>
      </c>
      <c r="Q3" s="20">
        <f>'Fixed Inputs'!$F$3+(Q2-1)</f>
        <v>2032</v>
      </c>
      <c r="R3" s="20">
        <f>'Fixed Inputs'!$F$3+(R2-1)</f>
        <v>2033</v>
      </c>
      <c r="S3" s="20">
        <f>'Fixed Inputs'!$F$3+(S2-1)</f>
        <v>2034</v>
      </c>
      <c r="T3" s="20">
        <f>'Fixed Inputs'!$F$3+(T2-1)</f>
        <v>2035</v>
      </c>
      <c r="U3" s="20">
        <f>'Fixed Inputs'!$F$3+(U2-1)</f>
        <v>2036</v>
      </c>
      <c r="V3" s="20">
        <f>'Fixed Inputs'!$F$3+(V2-1)</f>
        <v>2037</v>
      </c>
      <c r="W3" s="20">
        <f>'Fixed Inputs'!$F$3+(W2-1)</f>
        <v>2038</v>
      </c>
      <c r="X3" s="20">
        <f>'Fixed Inputs'!$F$3+(X2-1)</f>
        <v>2039</v>
      </c>
      <c r="Y3" s="20">
        <f>'Fixed Inputs'!$F$3+(Y2-1)</f>
        <v>2040</v>
      </c>
      <c r="Z3" s="20">
        <f>'Fixed Inputs'!$F$3+(Z2-1)</f>
        <v>2041</v>
      </c>
      <c r="AA3" s="20">
        <f>'Fixed Inputs'!$F$3+(AA2-1)</f>
        <v>2042</v>
      </c>
      <c r="AB3" s="20">
        <f>'Fixed Inputs'!$F$3+(AB2-1)</f>
        <v>2043</v>
      </c>
      <c r="AC3" s="20">
        <f>'Fixed Inputs'!$F$3+(AC2-1)</f>
        <v>2044</v>
      </c>
      <c r="AD3" s="20">
        <f>'Fixed Inputs'!$F$3+(AD2-1)</f>
        <v>2045</v>
      </c>
      <c r="AE3" s="20">
        <f>'Fixed Inputs'!$F$3+(AE2-1)</f>
        <v>2046</v>
      </c>
      <c r="AF3" s="20">
        <f>'Fixed Inputs'!$F$3+(AF2-1)</f>
        <v>2047</v>
      </c>
      <c r="AG3" s="20">
        <f>'Fixed Inputs'!$F$3+(AG2-1)</f>
        <v>2048</v>
      </c>
      <c r="AH3" s="20">
        <f>'Fixed Inputs'!$F$3+(AH2-1)</f>
        <v>2049</v>
      </c>
      <c r="AI3" s="20">
        <f>'Fixed Inputs'!$F$3+(AI2-1)</f>
        <v>2050</v>
      </c>
      <c r="AJ3" s="20">
        <f>'Fixed Inputs'!$F$3+(AJ2-1)</f>
        <v>2051</v>
      </c>
      <c r="AK3" s="20">
        <f>'Fixed Inputs'!$F$3+(AK2-1)</f>
        <v>2052</v>
      </c>
      <c r="AL3" s="20">
        <f>'Fixed Inputs'!$F$3+(AL2-1)</f>
        <v>2053</v>
      </c>
      <c r="AM3" s="20">
        <f>'Fixed Inputs'!$F$3+(AM2-1)</f>
        <v>2054</v>
      </c>
    </row>
    <row r="4" spans="1:39">
      <c r="A4" s="91"/>
      <c r="B4" s="37"/>
      <c r="C4" s="91"/>
      <c r="D4" s="91"/>
      <c r="E4" s="91"/>
      <c r="F4" s="91"/>
      <c r="G4" s="91"/>
      <c r="H4" s="91"/>
      <c r="I4" s="91"/>
      <c r="J4" s="91"/>
      <c r="K4" s="91"/>
      <c r="L4" s="91"/>
      <c r="M4" s="91"/>
      <c r="N4" s="91"/>
      <c r="O4" s="91"/>
      <c r="P4" s="91"/>
      <c r="Q4" s="91"/>
      <c r="R4" s="91"/>
      <c r="S4" s="91"/>
      <c r="T4" s="91"/>
      <c r="U4" s="91"/>
      <c r="V4" s="91"/>
      <c r="W4" s="91"/>
      <c r="X4" s="91"/>
      <c r="Y4" s="91"/>
      <c r="Z4" s="91"/>
      <c r="AA4" s="91"/>
      <c r="AB4" s="91"/>
      <c r="AC4" s="91"/>
      <c r="AD4" s="91"/>
      <c r="AE4" s="91"/>
      <c r="AF4" s="91"/>
      <c r="AG4" s="91"/>
      <c r="AH4" s="91"/>
      <c r="AI4" s="91"/>
      <c r="AJ4" s="91"/>
      <c r="AK4" s="91"/>
      <c r="AL4" s="91"/>
      <c r="AM4" s="91"/>
    </row>
    <row r="5" spans="1:39" s="58" customFormat="1">
      <c r="A5" s="6"/>
      <c r="B5" s="6" t="s">
        <v>358</v>
      </c>
      <c r="C5" s="6"/>
      <c r="D5" s="6"/>
      <c r="E5" s="6"/>
      <c r="F5" s="6"/>
      <c r="G5" s="8"/>
      <c r="H5" s="8"/>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row>
    <row r="6" spans="1:39">
      <c r="A6" s="91"/>
      <c r="B6" s="38" t="s">
        <v>359</v>
      </c>
      <c r="C6" s="91"/>
      <c r="D6" s="91"/>
      <c r="E6" s="91"/>
      <c r="F6" s="91"/>
      <c r="G6" s="91" t="s">
        <v>324</v>
      </c>
      <c r="H6" s="91"/>
      <c r="I6" s="95">
        <f>-_xlfn.XLOOKUP(I3,'DisCo Calculations'!$I$3:$AM$3,'DisCo Calculations'!$I$75:$AM$75)</f>
        <v>0</v>
      </c>
      <c r="J6" s="95">
        <f>-_xlfn.XLOOKUP(J3,'DisCo Calculations'!$I$3:$AM$3,'DisCo Calculations'!$I$75:$AM$75)</f>
        <v>0</v>
      </c>
      <c r="K6" s="95">
        <f>-_xlfn.XLOOKUP(K3,'DisCo Calculations'!$I$3:$AM$3,'DisCo Calculations'!$I$75:$AM$75)</f>
        <v>0</v>
      </c>
      <c r="L6" s="95">
        <f>-_xlfn.XLOOKUP(L3,'DisCo Calculations'!$I$3:$AM$3,'DisCo Calculations'!$I$75:$AM$75)</f>
        <v>0</v>
      </c>
      <c r="M6" s="95">
        <f>-_xlfn.XLOOKUP(M3,'DisCo Calculations'!$I$3:$AM$3,'DisCo Calculations'!$I$75:$AM$75)</f>
        <v>0</v>
      </c>
      <c r="N6" s="95">
        <f>-_xlfn.XLOOKUP(N3,'DisCo Calculations'!$I$3:$AM$3,'DisCo Calculations'!$I$75:$AM$75)</f>
        <v>0</v>
      </c>
      <c r="O6" s="95">
        <f>-_xlfn.XLOOKUP(O3,'DisCo Calculations'!$I$3:$AM$3,'DisCo Calculations'!$I$75:$AM$75)</f>
        <v>0</v>
      </c>
      <c r="P6" s="95">
        <f>-_xlfn.XLOOKUP(P3,'DisCo Calculations'!$I$3:$AM$3,'DisCo Calculations'!$I$75:$AM$75)</f>
        <v>0</v>
      </c>
      <c r="Q6" s="95">
        <f>-_xlfn.XLOOKUP(Q3,'DisCo Calculations'!$I$3:$AM$3,'DisCo Calculations'!$I$75:$AM$75)</f>
        <v>0</v>
      </c>
      <c r="R6" s="95">
        <f>-_xlfn.XLOOKUP(R3,'DisCo Calculations'!$I$3:$AM$3,'DisCo Calculations'!$I$75:$AM$75)</f>
        <v>0</v>
      </c>
      <c r="S6" s="95">
        <f>-_xlfn.XLOOKUP(S3,'DisCo Calculations'!$I$3:$AM$3,'DisCo Calculations'!$I$75:$AM$75)</f>
        <v>0</v>
      </c>
      <c r="T6" s="95">
        <f>-_xlfn.XLOOKUP(T3,'DisCo Calculations'!$I$3:$AM$3,'DisCo Calculations'!$I$75:$AM$75)</f>
        <v>0</v>
      </c>
      <c r="U6" s="95">
        <f>-_xlfn.XLOOKUP(U3,'DisCo Calculations'!$I$3:$AM$3,'DisCo Calculations'!$I$75:$AM$75)</f>
        <v>0</v>
      </c>
      <c r="V6" s="95">
        <f>-_xlfn.XLOOKUP(V3,'DisCo Calculations'!$I$3:$AM$3,'DisCo Calculations'!$I$75:$AM$75)</f>
        <v>0</v>
      </c>
      <c r="W6" s="95">
        <f>-_xlfn.XLOOKUP(W3,'DisCo Calculations'!$I$3:$AM$3,'DisCo Calculations'!$I$75:$AM$75)</f>
        <v>0</v>
      </c>
      <c r="X6" s="95">
        <f>-_xlfn.XLOOKUP(X3,'DisCo Calculations'!$I$3:$AM$3,'DisCo Calculations'!$I$75:$AM$75)</f>
        <v>0</v>
      </c>
      <c r="Y6" s="95">
        <f>-_xlfn.XLOOKUP(Y3,'DisCo Calculations'!$I$3:$AM$3,'DisCo Calculations'!$I$75:$AM$75)</f>
        <v>0</v>
      </c>
      <c r="Z6" s="95">
        <f>-_xlfn.XLOOKUP(Z3,'DisCo Calculations'!$I$3:$AM$3,'DisCo Calculations'!$I$75:$AM$75)</f>
        <v>0</v>
      </c>
      <c r="AA6" s="95">
        <f>-_xlfn.XLOOKUP(AA3,'DisCo Calculations'!$I$3:$AM$3,'DisCo Calculations'!$I$75:$AM$75)</f>
        <v>0</v>
      </c>
      <c r="AB6" s="95">
        <f>-_xlfn.XLOOKUP(AB3,'DisCo Calculations'!$I$3:$AM$3,'DisCo Calculations'!$I$75:$AM$75)</f>
        <v>0</v>
      </c>
      <c r="AC6" s="95">
        <f>-_xlfn.XLOOKUP(AC3,'DisCo Calculations'!$I$3:$AM$3,'DisCo Calculations'!$I$75:$AM$75)</f>
        <v>0</v>
      </c>
      <c r="AD6" s="95" t="e">
        <f>-_xlfn.XLOOKUP(AD3,'DisCo Calculations'!$I$3:$AM$3,'DisCo Calculations'!$I$75:$AM$75)</f>
        <v>#DIV/0!</v>
      </c>
      <c r="AE6" s="95" t="e">
        <f>-_xlfn.XLOOKUP(AE3,'DisCo Calculations'!$I$3:$AM$3,'DisCo Calculations'!$I$75:$AM$75)</f>
        <v>#DIV/0!</v>
      </c>
      <c r="AF6" s="95" t="e">
        <f>-_xlfn.XLOOKUP(AF3,'DisCo Calculations'!$I$3:$AM$3,'DisCo Calculations'!$I$75:$AM$75)</f>
        <v>#DIV/0!</v>
      </c>
      <c r="AG6" s="95" t="e">
        <f>-_xlfn.XLOOKUP(AG3,'DisCo Calculations'!$I$3:$AM$3,'DisCo Calculations'!$I$75:$AM$75)</f>
        <v>#DIV/0!</v>
      </c>
      <c r="AH6" s="95" t="e">
        <f>-_xlfn.XLOOKUP(AH3,'DisCo Calculations'!$I$3:$AM$3,'DisCo Calculations'!$I$75:$AM$75)</f>
        <v>#DIV/0!</v>
      </c>
      <c r="AI6" s="95" t="e">
        <f>-_xlfn.XLOOKUP(AI3,'DisCo Calculations'!$I$3:$AM$3,'DisCo Calculations'!$I$75:$AM$75)</f>
        <v>#DIV/0!</v>
      </c>
      <c r="AJ6" s="95" t="e">
        <f>-_xlfn.XLOOKUP(AJ3,'DisCo Calculations'!$I$3:$AM$3,'DisCo Calculations'!$I$75:$AM$75)</f>
        <v>#DIV/0!</v>
      </c>
      <c r="AK6" s="95" t="e">
        <f>-_xlfn.XLOOKUP(AK3,'DisCo Calculations'!$I$3:$AM$3,'DisCo Calculations'!$I$75:$AM$75)</f>
        <v>#DIV/0!</v>
      </c>
      <c r="AL6" s="95" t="e">
        <f>-_xlfn.XLOOKUP(AL3,'DisCo Calculations'!$I$3:$AM$3,'DisCo Calculations'!$I$75:$AM$75)</f>
        <v>#DIV/0!</v>
      </c>
      <c r="AM6" s="95" t="e">
        <f>-_xlfn.XLOOKUP(AM3,'DisCo Calculations'!$I$3:$AM$3,'DisCo Calculations'!$I$75:$AM$75)</f>
        <v>#DIV/0!</v>
      </c>
    </row>
    <row r="7" spans="1:39">
      <c r="A7" s="91"/>
      <c r="B7" s="38" t="s">
        <v>360</v>
      </c>
      <c r="C7" s="91"/>
      <c r="D7" s="91"/>
      <c r="E7" s="91"/>
      <c r="F7" s="91"/>
      <c r="G7" s="91" t="s">
        <v>324</v>
      </c>
      <c r="H7" s="91"/>
      <c r="I7" s="95">
        <f>-_xlfn.XLOOKUP(I3,'DisCo Calculations'!$I$3:$AM$3,'DisCo Calculations'!$I$76:$AM$76)</f>
        <v>0</v>
      </c>
      <c r="J7" s="95">
        <f>-_xlfn.XLOOKUP(J3,'DisCo Calculations'!$I$3:$AM$3,'DisCo Calculations'!$I$76:$AM$76)</f>
        <v>1102189818.1298945</v>
      </c>
      <c r="K7" s="95">
        <f>-_xlfn.XLOOKUP(K3,'DisCo Calculations'!$I$3:$AM$3,'DisCo Calculations'!$I$76:$AM$76)</f>
        <v>1230391896.9755297</v>
      </c>
      <c r="L7" s="95">
        <f>-_xlfn.XLOOKUP(L3,'DisCo Calculations'!$I$3:$AM$3,'DisCo Calculations'!$I$76:$AM$76)</f>
        <v>1373505901.8342619</v>
      </c>
      <c r="M7" s="95">
        <f>-_xlfn.XLOOKUP(M3,'DisCo Calculations'!$I$3:$AM$3,'DisCo Calculations'!$I$76:$AM$76)</f>
        <v>1533266325.152879</v>
      </c>
      <c r="N7" s="95">
        <f>-_xlfn.XLOOKUP(N3,'DisCo Calculations'!$I$3:$AM$3,'DisCo Calculations'!$I$76:$AM$76)</f>
        <v>1711609408.2364511</v>
      </c>
      <c r="O7" s="95">
        <f>-_xlfn.XLOOKUP(O3,'DisCo Calculations'!$I$3:$AM$3,'DisCo Calculations'!$I$76:$AM$76)</f>
        <v>1910696607.8260593</v>
      </c>
      <c r="P7" s="95">
        <f>-_xlfn.XLOOKUP(P3,'DisCo Calculations'!$I$3:$AM$3,'DisCo Calculations'!$I$76:$AM$76)</f>
        <v>2132940792.2100382</v>
      </c>
      <c r="Q7" s="95">
        <f>-_xlfn.XLOOKUP(Q3,'DisCo Calculations'!$I$3:$AM$3,'DisCo Calculations'!$I$76:$AM$76)</f>
        <v>2381035484.3565745</v>
      </c>
      <c r="R7" s="95">
        <f>-_xlfn.XLOOKUP(R3,'DisCo Calculations'!$I$3:$AM$3,'DisCo Calculations'!$I$76:$AM$76)</f>
        <v>2657987506.4843659</v>
      </c>
      <c r="S7" s="95">
        <f>-_xlfn.XLOOKUP(S3,'DisCo Calculations'!$I$3:$AM$3,'DisCo Calculations'!$I$76:$AM$76)</f>
        <v>2967153421.712285</v>
      </c>
      <c r="T7" s="95">
        <f>-_xlfn.XLOOKUP(T3,'DisCo Calculations'!$I$3:$AM$3,'DisCo Calculations'!$I$76:$AM$76)</f>
        <v>3312280214.4482932</v>
      </c>
      <c r="U7" s="95">
        <f>-_xlfn.XLOOKUP(U3,'DisCo Calculations'!$I$3:$AM$3,'DisCo Calculations'!$I$76:$AM$76)</f>
        <v>3697550702.5499115</v>
      </c>
      <c r="V7" s="95">
        <f>-_xlfn.XLOOKUP(V3,'DisCo Calculations'!$I$3:$AM$3,'DisCo Calculations'!$I$76:$AM$76)</f>
        <v>4127634231.6359801</v>
      </c>
      <c r="W7" s="95">
        <f>-_xlfn.XLOOKUP(W3,'DisCo Calculations'!$I$3:$AM$3,'DisCo Calculations'!$I$76:$AM$76)</f>
        <v>4607743265.9473248</v>
      </c>
      <c r="X7" s="95">
        <f>-_xlfn.XLOOKUP(X3,'DisCo Calculations'!$I$3:$AM$3,'DisCo Calculations'!$I$76:$AM$76)</f>
        <v>5143696561.6180382</v>
      </c>
      <c r="Y7" s="95">
        <f>-_xlfn.XLOOKUP(Y3,'DisCo Calculations'!$I$3:$AM$3,'DisCo Calculations'!$I$76:$AM$76)</f>
        <v>5741989687.995717</v>
      </c>
      <c r="Z7" s="95">
        <f>-_xlfn.XLOOKUP(Z3,'DisCo Calculations'!$I$3:$AM$3,'DisCo Calculations'!$I$76:$AM$76)</f>
        <v>6409873751.7046947</v>
      </c>
      <c r="AA7" s="95">
        <f>-_xlfn.XLOOKUP(AA3,'DisCo Calculations'!$I$3:$AM$3,'DisCo Calculations'!$I$76:$AM$76)</f>
        <v>7155443277.560874</v>
      </c>
      <c r="AB7" s="95">
        <f>-_xlfn.XLOOKUP(AB3,'DisCo Calculations'!$I$3:$AM$3,'DisCo Calculations'!$I$76:$AM$76)</f>
        <v>7987734311.4245329</v>
      </c>
      <c r="AC7" s="95">
        <f>-_xlfn.XLOOKUP(AC3,'DisCo Calculations'!$I$3:$AM$3,'DisCo Calculations'!$I$76:$AM$76)</f>
        <v>8916833933.9639149</v>
      </c>
      <c r="AD7" s="95" t="e">
        <f>-_xlfn.XLOOKUP(AD3,'DisCo Calculations'!$I$3:$AM$3,'DisCo Calculations'!$I$76:$AM$76)</f>
        <v>#DIV/0!</v>
      </c>
      <c r="AE7" s="95" t="e">
        <f>-_xlfn.XLOOKUP(AE3,'DisCo Calculations'!$I$3:$AM$3,'DisCo Calculations'!$I$76:$AM$76)</f>
        <v>#DIV/0!</v>
      </c>
      <c r="AF7" s="95" t="e">
        <f>-_xlfn.XLOOKUP(AF3,'DisCo Calculations'!$I$3:$AM$3,'DisCo Calculations'!$I$76:$AM$76)</f>
        <v>#DIV/0!</v>
      </c>
      <c r="AG7" s="95" t="e">
        <f>-_xlfn.XLOOKUP(AG3,'DisCo Calculations'!$I$3:$AM$3,'DisCo Calculations'!$I$76:$AM$76)</f>
        <v>#DIV/0!</v>
      </c>
      <c r="AH7" s="95" t="e">
        <f>-_xlfn.XLOOKUP(AH3,'DisCo Calculations'!$I$3:$AM$3,'DisCo Calculations'!$I$76:$AM$76)</f>
        <v>#DIV/0!</v>
      </c>
      <c r="AI7" s="95" t="e">
        <f>-_xlfn.XLOOKUP(AI3,'DisCo Calculations'!$I$3:$AM$3,'DisCo Calculations'!$I$76:$AM$76)</f>
        <v>#DIV/0!</v>
      </c>
      <c r="AJ7" s="95" t="e">
        <f>-_xlfn.XLOOKUP(AJ3,'DisCo Calculations'!$I$3:$AM$3,'DisCo Calculations'!$I$76:$AM$76)</f>
        <v>#DIV/0!</v>
      </c>
      <c r="AK7" s="95" t="e">
        <f>-_xlfn.XLOOKUP(AK3,'DisCo Calculations'!$I$3:$AM$3,'DisCo Calculations'!$I$76:$AM$76)</f>
        <v>#DIV/0!</v>
      </c>
      <c r="AL7" s="95" t="e">
        <f>-_xlfn.XLOOKUP(AL3,'DisCo Calculations'!$I$3:$AM$3,'DisCo Calculations'!$I$76:$AM$76)</f>
        <v>#DIV/0!</v>
      </c>
      <c r="AM7" s="95" t="e">
        <f>-_xlfn.XLOOKUP(AM3,'DisCo Calculations'!$I$3:$AM$3,'DisCo Calculations'!$I$76:$AM$76)</f>
        <v>#DIV/0!</v>
      </c>
    </row>
    <row r="8" spans="1:39">
      <c r="A8" s="91"/>
      <c r="B8" s="38" t="s">
        <v>361</v>
      </c>
      <c r="C8" s="91"/>
      <c r="D8" s="91"/>
      <c r="E8" s="91"/>
      <c r="F8" s="91"/>
      <c r="G8" s="91" t="s">
        <v>324</v>
      </c>
      <c r="H8" s="91"/>
      <c r="I8" s="131">
        <f>_xlfn.XLOOKUP('Payment Waterfall '!I3,'DisCo Calculations'!$I$3:$AM$3,'DisCo Calculations'!$I$111:$AM$111)</f>
        <v>0</v>
      </c>
      <c r="J8" s="131">
        <f>_xlfn.XLOOKUP('Payment Waterfall '!J3,'DisCo Calculations'!$I$3:$AM$3,'DisCo Calculations'!$I$111:$AM$111)</f>
        <v>0</v>
      </c>
      <c r="K8" s="131">
        <f>_xlfn.XLOOKUP('Payment Waterfall '!K3,'DisCo Calculations'!$I$3:$AM$3,'DisCo Calculations'!$I$111:$AM$111)</f>
        <v>0</v>
      </c>
      <c r="L8" s="131">
        <f>_xlfn.XLOOKUP('Payment Waterfall '!L3,'DisCo Calculations'!$I$3:$AM$3,'DisCo Calculations'!$I$111:$AM$111)</f>
        <v>0</v>
      </c>
      <c r="M8" s="131">
        <f>_xlfn.XLOOKUP('Payment Waterfall '!M3,'DisCo Calculations'!$I$3:$AM$3,'DisCo Calculations'!$I$111:$AM$111)</f>
        <v>0</v>
      </c>
      <c r="N8" s="131">
        <f>_xlfn.XLOOKUP('Payment Waterfall '!N3,'DisCo Calculations'!$I$3:$AM$3,'DisCo Calculations'!$I$111:$AM$111)</f>
        <v>0</v>
      </c>
      <c r="O8" s="131">
        <f>_xlfn.XLOOKUP('Payment Waterfall '!O3,'DisCo Calculations'!$I$3:$AM$3,'DisCo Calculations'!$I$111:$AM$111)</f>
        <v>0</v>
      </c>
      <c r="P8" s="131">
        <f>_xlfn.XLOOKUP('Payment Waterfall '!P3,'DisCo Calculations'!$I$3:$AM$3,'DisCo Calculations'!$I$111:$AM$111)</f>
        <v>0</v>
      </c>
      <c r="Q8" s="131">
        <f>_xlfn.XLOOKUP('Payment Waterfall '!Q3,'DisCo Calculations'!$I$3:$AM$3,'DisCo Calculations'!$I$111:$AM$111)</f>
        <v>0</v>
      </c>
      <c r="R8" s="131">
        <f>_xlfn.XLOOKUP('Payment Waterfall '!R3,'DisCo Calculations'!$I$3:$AM$3,'DisCo Calculations'!$I$111:$AM$111)</f>
        <v>0</v>
      </c>
      <c r="S8" s="131">
        <f>_xlfn.XLOOKUP('Payment Waterfall '!S3,'DisCo Calculations'!$I$3:$AM$3,'DisCo Calculations'!$I$111:$AM$111)</f>
        <v>0</v>
      </c>
      <c r="T8" s="131">
        <f>_xlfn.XLOOKUP('Payment Waterfall '!T3,'DisCo Calculations'!$I$3:$AM$3,'DisCo Calculations'!$I$111:$AM$111)</f>
        <v>0</v>
      </c>
      <c r="U8" s="131">
        <f>_xlfn.XLOOKUP('Payment Waterfall '!U3,'DisCo Calculations'!$I$3:$AM$3,'DisCo Calculations'!$I$111:$AM$111)</f>
        <v>0</v>
      </c>
      <c r="V8" s="131">
        <f>_xlfn.XLOOKUP('Payment Waterfall '!V3,'DisCo Calculations'!$I$3:$AM$3,'DisCo Calculations'!$I$111:$AM$111)</f>
        <v>0</v>
      </c>
      <c r="W8" s="131">
        <f>_xlfn.XLOOKUP('Payment Waterfall '!W3,'DisCo Calculations'!$I$3:$AM$3,'DisCo Calculations'!$I$111:$AM$111)</f>
        <v>0</v>
      </c>
      <c r="X8" s="131">
        <f>_xlfn.XLOOKUP('Payment Waterfall '!X3,'DisCo Calculations'!$I$3:$AM$3,'DisCo Calculations'!$I$111:$AM$111)</f>
        <v>0</v>
      </c>
      <c r="Y8" s="131">
        <f>_xlfn.XLOOKUP('Payment Waterfall '!Y3,'DisCo Calculations'!$I$3:$AM$3,'DisCo Calculations'!$I$111:$AM$111)</f>
        <v>0</v>
      </c>
      <c r="Z8" s="131">
        <f>_xlfn.XLOOKUP('Payment Waterfall '!Z3,'DisCo Calculations'!$I$3:$AM$3,'DisCo Calculations'!$I$111:$AM$111)</f>
        <v>0</v>
      </c>
      <c r="AA8" s="131">
        <f>_xlfn.XLOOKUP('Payment Waterfall '!AA3,'DisCo Calculations'!$I$3:$AM$3,'DisCo Calculations'!$I$111:$AM$111)</f>
        <v>0</v>
      </c>
      <c r="AB8" s="131">
        <f>_xlfn.XLOOKUP('Payment Waterfall '!AB3,'DisCo Calculations'!$I$3:$AM$3,'DisCo Calculations'!$I$111:$AM$111)</f>
        <v>0</v>
      </c>
      <c r="AC8" s="131">
        <f>_xlfn.XLOOKUP('Payment Waterfall '!AC3,'DisCo Calculations'!$I$3:$AM$3,'DisCo Calculations'!$I$111:$AM$111)</f>
        <v>0</v>
      </c>
      <c r="AD8" s="131">
        <f>_xlfn.XLOOKUP('Payment Waterfall '!AD3,'DisCo Calculations'!$I$3:$AM$3,'DisCo Calculations'!$I$111:$AM$111)</f>
        <v>0</v>
      </c>
      <c r="AE8" s="131">
        <f>_xlfn.XLOOKUP('Payment Waterfall '!AE3,'DisCo Calculations'!$I$3:$AM$3,'DisCo Calculations'!$I$111:$AM$111)</f>
        <v>0</v>
      </c>
      <c r="AF8" s="131">
        <f>_xlfn.XLOOKUP('Payment Waterfall '!AF3,'DisCo Calculations'!$I$3:$AM$3,'DisCo Calculations'!$I$111:$AM$111)</f>
        <v>0</v>
      </c>
      <c r="AG8" s="131">
        <f>_xlfn.XLOOKUP('Payment Waterfall '!AG3,'DisCo Calculations'!$I$3:$AM$3,'DisCo Calculations'!$I$111:$AM$111)</f>
        <v>0</v>
      </c>
      <c r="AH8" s="131">
        <f>_xlfn.XLOOKUP('Payment Waterfall '!AH3,'DisCo Calculations'!$I$3:$AM$3,'DisCo Calculations'!$I$111:$AM$111)</f>
        <v>0</v>
      </c>
      <c r="AI8" s="131">
        <f>_xlfn.XLOOKUP('Payment Waterfall '!AI3,'DisCo Calculations'!$I$3:$AM$3,'DisCo Calculations'!$I$111:$AM$111)</f>
        <v>0</v>
      </c>
      <c r="AJ8" s="131">
        <f>_xlfn.XLOOKUP('Payment Waterfall '!AJ3,'DisCo Calculations'!$I$3:$AM$3,'DisCo Calculations'!$I$111:$AM$111)</f>
        <v>0</v>
      </c>
      <c r="AK8" s="131">
        <f>_xlfn.XLOOKUP('Payment Waterfall '!AK3,'DisCo Calculations'!$I$3:$AM$3,'DisCo Calculations'!$I$111:$AM$111)</f>
        <v>0</v>
      </c>
      <c r="AL8" s="131">
        <f>_xlfn.XLOOKUP('Payment Waterfall '!AL3,'DisCo Calculations'!$I$3:$AM$3,'DisCo Calculations'!$I$111:$AM$111)</f>
        <v>0</v>
      </c>
      <c r="AM8" s="131">
        <f>_xlfn.XLOOKUP('Payment Waterfall '!AM3,'DisCo Calculations'!$I$3:$AM$3,'DisCo Calculations'!$I$111:$AM$111)</f>
        <v>0</v>
      </c>
    </row>
    <row r="9" spans="1:39">
      <c r="A9" s="91"/>
      <c r="B9" s="64" t="s">
        <v>362</v>
      </c>
      <c r="C9" s="45"/>
      <c r="D9" s="45"/>
      <c r="E9" s="45"/>
      <c r="F9" s="45"/>
      <c r="G9" s="45" t="s">
        <v>324</v>
      </c>
      <c r="H9" s="45"/>
      <c r="I9" s="71">
        <f t="shared" ref="I9:AM9" si="0">SUM(I6:I8)</f>
        <v>0</v>
      </c>
      <c r="J9" s="71">
        <f t="shared" si="0"/>
        <v>1102189818.1298945</v>
      </c>
      <c r="K9" s="71">
        <f t="shared" si="0"/>
        <v>1230391896.9755297</v>
      </c>
      <c r="L9" s="71">
        <f t="shared" si="0"/>
        <v>1373505901.8342619</v>
      </c>
      <c r="M9" s="71">
        <f t="shared" si="0"/>
        <v>1533266325.152879</v>
      </c>
      <c r="N9" s="71">
        <f t="shared" si="0"/>
        <v>1711609408.2364511</v>
      </c>
      <c r="O9" s="71">
        <f t="shared" si="0"/>
        <v>1910696607.8260593</v>
      </c>
      <c r="P9" s="71">
        <f t="shared" si="0"/>
        <v>2132940792.2100382</v>
      </c>
      <c r="Q9" s="71">
        <f t="shared" si="0"/>
        <v>2381035484.3565745</v>
      </c>
      <c r="R9" s="71">
        <f t="shared" si="0"/>
        <v>2657987506.4843659</v>
      </c>
      <c r="S9" s="71">
        <f t="shared" si="0"/>
        <v>2967153421.712285</v>
      </c>
      <c r="T9" s="71">
        <f t="shared" si="0"/>
        <v>3312280214.4482932</v>
      </c>
      <c r="U9" s="71">
        <f t="shared" si="0"/>
        <v>3697550702.5499115</v>
      </c>
      <c r="V9" s="71">
        <f t="shared" si="0"/>
        <v>4127634231.6359801</v>
      </c>
      <c r="W9" s="71">
        <f t="shared" si="0"/>
        <v>4607743265.9473248</v>
      </c>
      <c r="X9" s="71">
        <f t="shared" si="0"/>
        <v>5143696561.6180382</v>
      </c>
      <c r="Y9" s="71">
        <f t="shared" si="0"/>
        <v>5741989687.995717</v>
      </c>
      <c r="Z9" s="71">
        <f t="shared" si="0"/>
        <v>6409873751.7046947</v>
      </c>
      <c r="AA9" s="71">
        <f t="shared" si="0"/>
        <v>7155443277.560874</v>
      </c>
      <c r="AB9" s="71">
        <f t="shared" si="0"/>
        <v>7987734311.4245329</v>
      </c>
      <c r="AC9" s="71">
        <f t="shared" si="0"/>
        <v>8916833933.9639149</v>
      </c>
      <c r="AD9" s="71" t="e">
        <f t="shared" si="0"/>
        <v>#DIV/0!</v>
      </c>
      <c r="AE9" s="71" t="e">
        <f t="shared" si="0"/>
        <v>#DIV/0!</v>
      </c>
      <c r="AF9" s="71" t="e">
        <f t="shared" si="0"/>
        <v>#DIV/0!</v>
      </c>
      <c r="AG9" s="71" t="e">
        <f t="shared" si="0"/>
        <v>#DIV/0!</v>
      </c>
      <c r="AH9" s="71" t="e">
        <f t="shared" si="0"/>
        <v>#DIV/0!</v>
      </c>
      <c r="AI9" s="71" t="e">
        <f t="shared" si="0"/>
        <v>#DIV/0!</v>
      </c>
      <c r="AJ9" s="71" t="e">
        <f t="shared" si="0"/>
        <v>#DIV/0!</v>
      </c>
      <c r="AK9" s="71" t="e">
        <f t="shared" si="0"/>
        <v>#DIV/0!</v>
      </c>
      <c r="AL9" s="71" t="e">
        <f t="shared" si="0"/>
        <v>#DIV/0!</v>
      </c>
      <c r="AM9" s="71" t="e">
        <f t="shared" si="0"/>
        <v>#DIV/0!</v>
      </c>
    </row>
    <row r="10" spans="1:39">
      <c r="A10" s="91"/>
      <c r="B10" s="37"/>
      <c r="C10" s="2"/>
      <c r="D10" s="2"/>
      <c r="E10" s="2"/>
      <c r="F10" s="2"/>
      <c r="G10" s="2"/>
      <c r="H10" s="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row>
    <row r="11" spans="1:39">
      <c r="A11" s="91"/>
      <c r="B11" s="64" t="s">
        <v>363</v>
      </c>
      <c r="C11" s="45"/>
      <c r="D11" s="45"/>
      <c r="E11" s="45"/>
      <c r="F11" s="45"/>
      <c r="G11" s="45" t="s">
        <v>324</v>
      </c>
      <c r="H11" s="45"/>
      <c r="I11" s="73">
        <f>_xlfn.XLOOKUP(I3,'DisCo Calculations'!$I$3:$AM$3,'DisCo Calculations'!$I$72:$AM$72)</f>
        <v>0</v>
      </c>
      <c r="J11" s="73">
        <f>_xlfn.XLOOKUP(J3,'DisCo Calculations'!$I$3:$AM$3,'DisCo Calculations'!$I$72:$AM$72)</f>
        <v>1102189818.1298945</v>
      </c>
      <c r="K11" s="73">
        <f>_xlfn.XLOOKUP(K3,'DisCo Calculations'!$I$3:$AM$3,'DisCo Calculations'!$I$72:$AM$72)</f>
        <v>1230391896.9755297</v>
      </c>
      <c r="L11" s="73">
        <f>_xlfn.XLOOKUP(L3,'DisCo Calculations'!$I$3:$AM$3,'DisCo Calculations'!$I$72:$AM$72)</f>
        <v>1373505901.8342619</v>
      </c>
      <c r="M11" s="73">
        <f>_xlfn.XLOOKUP(M3,'DisCo Calculations'!$I$3:$AM$3,'DisCo Calculations'!$I$72:$AM$72)</f>
        <v>1533266325.152879</v>
      </c>
      <c r="N11" s="73">
        <f>_xlfn.XLOOKUP(N3,'DisCo Calculations'!$I$3:$AM$3,'DisCo Calculations'!$I$72:$AM$72)</f>
        <v>1711609408.2364511</v>
      </c>
      <c r="O11" s="73">
        <f>_xlfn.XLOOKUP(O3,'DisCo Calculations'!$I$3:$AM$3,'DisCo Calculations'!$I$72:$AM$72)</f>
        <v>1910696607.8260593</v>
      </c>
      <c r="P11" s="73">
        <f>_xlfn.XLOOKUP(P3,'DisCo Calculations'!$I$3:$AM$3,'DisCo Calculations'!$I$72:$AM$72)</f>
        <v>2132940792.2100382</v>
      </c>
      <c r="Q11" s="73">
        <f>_xlfn.XLOOKUP(Q3,'DisCo Calculations'!$I$3:$AM$3,'DisCo Calculations'!$I$72:$AM$72)</f>
        <v>2381035484.3565745</v>
      </c>
      <c r="R11" s="73">
        <f>_xlfn.XLOOKUP(R3,'DisCo Calculations'!$I$3:$AM$3,'DisCo Calculations'!$I$72:$AM$72)</f>
        <v>2657987506.4843659</v>
      </c>
      <c r="S11" s="73">
        <f>_xlfn.XLOOKUP(S3,'DisCo Calculations'!$I$3:$AM$3,'DisCo Calculations'!$I$72:$AM$72)</f>
        <v>2967153421.712285</v>
      </c>
      <c r="T11" s="73">
        <f>_xlfn.XLOOKUP(T3,'DisCo Calculations'!$I$3:$AM$3,'DisCo Calculations'!$I$72:$AM$72)</f>
        <v>3312280214.4482932</v>
      </c>
      <c r="U11" s="73">
        <f>_xlfn.XLOOKUP(U3,'DisCo Calculations'!$I$3:$AM$3,'DisCo Calculations'!$I$72:$AM$72)</f>
        <v>3697550702.5499115</v>
      </c>
      <c r="V11" s="73">
        <f>_xlfn.XLOOKUP(V3,'DisCo Calculations'!$I$3:$AM$3,'DisCo Calculations'!$I$72:$AM$72)</f>
        <v>4127634231.6359801</v>
      </c>
      <c r="W11" s="73">
        <f>_xlfn.XLOOKUP(W3,'DisCo Calculations'!$I$3:$AM$3,'DisCo Calculations'!$I$72:$AM$72)</f>
        <v>4607743265.9473248</v>
      </c>
      <c r="X11" s="73">
        <f>_xlfn.XLOOKUP(X3,'DisCo Calculations'!$I$3:$AM$3,'DisCo Calculations'!$I$72:$AM$72)</f>
        <v>5143696561.6180382</v>
      </c>
      <c r="Y11" s="73">
        <f>_xlfn.XLOOKUP(Y3,'DisCo Calculations'!$I$3:$AM$3,'DisCo Calculations'!$I$72:$AM$72)</f>
        <v>5741989687.995717</v>
      </c>
      <c r="Z11" s="73">
        <f>_xlfn.XLOOKUP(Z3,'DisCo Calculations'!$I$3:$AM$3,'DisCo Calculations'!$I$72:$AM$72)</f>
        <v>6409873751.7046947</v>
      </c>
      <c r="AA11" s="73">
        <f>_xlfn.XLOOKUP(AA3,'DisCo Calculations'!$I$3:$AM$3,'DisCo Calculations'!$I$72:$AM$72)</f>
        <v>7155443277.560874</v>
      </c>
      <c r="AB11" s="73">
        <f>_xlfn.XLOOKUP(AB3,'DisCo Calculations'!$I$3:$AM$3,'DisCo Calculations'!$I$72:$AM$72)</f>
        <v>7987734311.4245329</v>
      </c>
      <c r="AC11" s="73">
        <f>_xlfn.XLOOKUP(AC3,'DisCo Calculations'!$I$3:$AM$3,'DisCo Calculations'!$I$72:$AM$72)</f>
        <v>8916833933.9639149</v>
      </c>
      <c r="AD11" s="73">
        <f>_xlfn.XLOOKUP(AD3,'DisCo Calculations'!$I$3:$AM$3,'DisCo Calculations'!$I$72:$AM$72)</f>
        <v>0</v>
      </c>
      <c r="AE11" s="73">
        <f>_xlfn.XLOOKUP(AE3,'DisCo Calculations'!$I$3:$AM$3,'DisCo Calculations'!$I$72:$AM$72)</f>
        <v>0</v>
      </c>
      <c r="AF11" s="73">
        <f>_xlfn.XLOOKUP(AF3,'DisCo Calculations'!$I$3:$AM$3,'DisCo Calculations'!$I$72:$AM$72)</f>
        <v>0</v>
      </c>
      <c r="AG11" s="73">
        <f>_xlfn.XLOOKUP(AG3,'DisCo Calculations'!$I$3:$AM$3,'DisCo Calculations'!$I$72:$AM$72)</f>
        <v>0</v>
      </c>
      <c r="AH11" s="73">
        <f>_xlfn.XLOOKUP(AH3,'DisCo Calculations'!$I$3:$AM$3,'DisCo Calculations'!$I$72:$AM$72)</f>
        <v>0</v>
      </c>
      <c r="AI11" s="73">
        <f>_xlfn.XLOOKUP(AI3,'DisCo Calculations'!$I$3:$AM$3,'DisCo Calculations'!$I$72:$AM$72)</f>
        <v>0</v>
      </c>
      <c r="AJ11" s="73">
        <f>_xlfn.XLOOKUP(AJ3,'DisCo Calculations'!$I$3:$AM$3,'DisCo Calculations'!$I$72:$AM$72)</f>
        <v>0</v>
      </c>
      <c r="AK11" s="73">
        <f>_xlfn.XLOOKUP(AK3,'DisCo Calculations'!$I$3:$AM$3,'DisCo Calculations'!$I$72:$AM$72)</f>
        <v>0</v>
      </c>
      <c r="AL11" s="73">
        <f>_xlfn.XLOOKUP(AL3,'DisCo Calculations'!$I$3:$AM$3,'DisCo Calculations'!$I$72:$AM$72)</f>
        <v>0</v>
      </c>
      <c r="AM11" s="73">
        <f>_xlfn.XLOOKUP(AM3,'DisCo Calculations'!$I$3:$AM$3,'DisCo Calculations'!$I$72:$AM$72)</f>
        <v>0</v>
      </c>
    </row>
    <row r="12" spans="1:39" ht="6" customHeight="1">
      <c r="A12" s="91"/>
      <c r="B12" s="37"/>
      <c r="C12" s="2"/>
      <c r="D12" s="2"/>
      <c r="E12" s="2"/>
      <c r="F12" s="2"/>
      <c r="G12" s="2"/>
      <c r="H12" s="2"/>
      <c r="I12" s="42"/>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row>
    <row r="13" spans="1:39">
      <c r="A13" s="91"/>
      <c r="B13" s="37" t="s">
        <v>364</v>
      </c>
      <c r="C13" s="2"/>
      <c r="D13" s="2"/>
      <c r="E13" s="2"/>
      <c r="F13" s="2"/>
      <c r="G13" s="2" t="s">
        <v>324</v>
      </c>
      <c r="H13" s="2"/>
      <c r="I13" s="72">
        <f>I11-I9</f>
        <v>0</v>
      </c>
      <c r="J13" s="72">
        <f t="shared" ref="J13:AM13" si="1">J11-J9</f>
        <v>0</v>
      </c>
      <c r="K13" s="72">
        <f t="shared" si="1"/>
        <v>0</v>
      </c>
      <c r="L13" s="72">
        <f t="shared" si="1"/>
        <v>0</v>
      </c>
      <c r="M13" s="72">
        <f t="shared" si="1"/>
        <v>0</v>
      </c>
      <c r="N13" s="72">
        <f t="shared" si="1"/>
        <v>0</v>
      </c>
      <c r="O13" s="72">
        <f t="shared" si="1"/>
        <v>0</v>
      </c>
      <c r="P13" s="72">
        <f t="shared" si="1"/>
        <v>0</v>
      </c>
      <c r="Q13" s="72">
        <f t="shared" si="1"/>
        <v>0</v>
      </c>
      <c r="R13" s="72">
        <f t="shared" si="1"/>
        <v>0</v>
      </c>
      <c r="S13" s="72">
        <f t="shared" si="1"/>
        <v>0</v>
      </c>
      <c r="T13" s="72">
        <f t="shared" si="1"/>
        <v>0</v>
      </c>
      <c r="U13" s="72">
        <f t="shared" si="1"/>
        <v>0</v>
      </c>
      <c r="V13" s="72">
        <f t="shared" si="1"/>
        <v>0</v>
      </c>
      <c r="W13" s="72">
        <f t="shared" si="1"/>
        <v>0</v>
      </c>
      <c r="X13" s="72">
        <f t="shared" si="1"/>
        <v>0</v>
      </c>
      <c r="Y13" s="72">
        <f t="shared" si="1"/>
        <v>0</v>
      </c>
      <c r="Z13" s="72">
        <f t="shared" si="1"/>
        <v>0</v>
      </c>
      <c r="AA13" s="72">
        <f t="shared" si="1"/>
        <v>0</v>
      </c>
      <c r="AB13" s="72">
        <f t="shared" si="1"/>
        <v>0</v>
      </c>
      <c r="AC13" s="72">
        <f t="shared" si="1"/>
        <v>0</v>
      </c>
      <c r="AD13" s="72" t="e">
        <f t="shared" si="1"/>
        <v>#DIV/0!</v>
      </c>
      <c r="AE13" s="72" t="e">
        <f t="shared" si="1"/>
        <v>#DIV/0!</v>
      </c>
      <c r="AF13" s="72" t="e">
        <f t="shared" si="1"/>
        <v>#DIV/0!</v>
      </c>
      <c r="AG13" s="72" t="e">
        <f t="shared" si="1"/>
        <v>#DIV/0!</v>
      </c>
      <c r="AH13" s="72" t="e">
        <f t="shared" si="1"/>
        <v>#DIV/0!</v>
      </c>
      <c r="AI13" s="72" t="e">
        <f t="shared" si="1"/>
        <v>#DIV/0!</v>
      </c>
      <c r="AJ13" s="72" t="e">
        <f t="shared" si="1"/>
        <v>#DIV/0!</v>
      </c>
      <c r="AK13" s="72" t="e">
        <f t="shared" si="1"/>
        <v>#DIV/0!</v>
      </c>
      <c r="AL13" s="72" t="e">
        <f t="shared" si="1"/>
        <v>#DIV/0!</v>
      </c>
      <c r="AM13" s="72" t="e">
        <f t="shared" si="1"/>
        <v>#DIV/0!</v>
      </c>
    </row>
    <row r="14" spans="1:39" s="58" customFormat="1">
      <c r="A14" s="91"/>
      <c r="B14" s="38" t="s">
        <v>365</v>
      </c>
      <c r="C14" s="91"/>
      <c r="D14" s="91"/>
      <c r="E14" s="91"/>
      <c r="F14" s="91"/>
      <c r="G14" s="91" t="s">
        <v>229</v>
      </c>
      <c r="H14" s="91"/>
      <c r="I14" s="113">
        <f>IF(I13&lt;0,1,0)</f>
        <v>0</v>
      </c>
      <c r="J14" s="113">
        <f t="shared" ref="J14:AM14" si="2">IF(J13&lt;0,1,0)</f>
        <v>0</v>
      </c>
      <c r="K14" s="113">
        <f t="shared" si="2"/>
        <v>0</v>
      </c>
      <c r="L14" s="113">
        <f t="shared" si="2"/>
        <v>0</v>
      </c>
      <c r="M14" s="113">
        <f t="shared" si="2"/>
        <v>0</v>
      </c>
      <c r="N14" s="113">
        <f t="shared" si="2"/>
        <v>0</v>
      </c>
      <c r="O14" s="113">
        <f t="shared" si="2"/>
        <v>0</v>
      </c>
      <c r="P14" s="113">
        <f t="shared" si="2"/>
        <v>0</v>
      </c>
      <c r="Q14" s="113">
        <f t="shared" si="2"/>
        <v>0</v>
      </c>
      <c r="R14" s="113">
        <f t="shared" si="2"/>
        <v>0</v>
      </c>
      <c r="S14" s="113">
        <f t="shared" si="2"/>
        <v>0</v>
      </c>
      <c r="T14" s="113">
        <f t="shared" si="2"/>
        <v>0</v>
      </c>
      <c r="U14" s="113">
        <f t="shared" si="2"/>
        <v>0</v>
      </c>
      <c r="V14" s="113">
        <f t="shared" si="2"/>
        <v>0</v>
      </c>
      <c r="W14" s="113">
        <f t="shared" si="2"/>
        <v>0</v>
      </c>
      <c r="X14" s="113">
        <f t="shared" si="2"/>
        <v>0</v>
      </c>
      <c r="Y14" s="113">
        <f t="shared" si="2"/>
        <v>0</v>
      </c>
      <c r="Z14" s="113">
        <f t="shared" si="2"/>
        <v>0</v>
      </c>
      <c r="AA14" s="113">
        <f t="shared" si="2"/>
        <v>0</v>
      </c>
      <c r="AB14" s="113">
        <f t="shared" si="2"/>
        <v>0</v>
      </c>
      <c r="AC14" s="113">
        <f t="shared" si="2"/>
        <v>0</v>
      </c>
      <c r="AD14" s="113" t="e">
        <f t="shared" si="2"/>
        <v>#DIV/0!</v>
      </c>
      <c r="AE14" s="113" t="e">
        <f t="shared" si="2"/>
        <v>#DIV/0!</v>
      </c>
      <c r="AF14" s="113" t="e">
        <f t="shared" si="2"/>
        <v>#DIV/0!</v>
      </c>
      <c r="AG14" s="113" t="e">
        <f t="shared" si="2"/>
        <v>#DIV/0!</v>
      </c>
      <c r="AH14" s="113" t="e">
        <f t="shared" si="2"/>
        <v>#DIV/0!</v>
      </c>
      <c r="AI14" s="113" t="e">
        <f t="shared" si="2"/>
        <v>#DIV/0!</v>
      </c>
      <c r="AJ14" s="113" t="e">
        <f t="shared" si="2"/>
        <v>#DIV/0!</v>
      </c>
      <c r="AK14" s="113" t="e">
        <f t="shared" si="2"/>
        <v>#DIV/0!</v>
      </c>
      <c r="AL14" s="113" t="e">
        <f t="shared" si="2"/>
        <v>#DIV/0!</v>
      </c>
      <c r="AM14" s="113" t="e">
        <f t="shared" si="2"/>
        <v>#DIV/0!</v>
      </c>
    </row>
    <row r="15" spans="1:39">
      <c r="A15" s="91"/>
      <c r="B15" s="37"/>
      <c r="C15" s="2"/>
      <c r="D15" s="2"/>
      <c r="E15" s="2"/>
      <c r="F15" s="2"/>
      <c r="G15" s="2"/>
      <c r="H15" s="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row>
    <row r="16" spans="1:39">
      <c r="A16" s="91"/>
      <c r="B16" s="38" t="s">
        <v>366</v>
      </c>
      <c r="C16" s="91"/>
      <c r="D16" s="91"/>
      <c r="E16" s="91"/>
      <c r="F16" s="91"/>
      <c r="G16" s="91" t="s">
        <v>324</v>
      </c>
      <c r="H16" s="91"/>
      <c r="I16" s="135">
        <f>0.3*I11*I14</f>
        <v>0</v>
      </c>
      <c r="J16" s="136">
        <f t="shared" ref="J16:AM16" si="3">0.3*J11*J14</f>
        <v>0</v>
      </c>
      <c r="K16" s="136">
        <f t="shared" si="3"/>
        <v>0</v>
      </c>
      <c r="L16" s="136">
        <f t="shared" si="3"/>
        <v>0</v>
      </c>
      <c r="M16" s="136">
        <f t="shared" si="3"/>
        <v>0</v>
      </c>
      <c r="N16" s="136">
        <f t="shared" si="3"/>
        <v>0</v>
      </c>
      <c r="O16" s="136">
        <f t="shared" si="3"/>
        <v>0</v>
      </c>
      <c r="P16" s="136">
        <f t="shared" si="3"/>
        <v>0</v>
      </c>
      <c r="Q16" s="136">
        <f t="shared" si="3"/>
        <v>0</v>
      </c>
      <c r="R16" s="136">
        <f t="shared" si="3"/>
        <v>0</v>
      </c>
      <c r="S16" s="136">
        <f t="shared" si="3"/>
        <v>0</v>
      </c>
      <c r="T16" s="136">
        <f t="shared" si="3"/>
        <v>0</v>
      </c>
      <c r="U16" s="136">
        <f t="shared" si="3"/>
        <v>0</v>
      </c>
      <c r="V16" s="136">
        <f t="shared" si="3"/>
        <v>0</v>
      </c>
      <c r="W16" s="136">
        <f t="shared" si="3"/>
        <v>0</v>
      </c>
      <c r="X16" s="136">
        <f t="shared" si="3"/>
        <v>0</v>
      </c>
      <c r="Y16" s="136">
        <f t="shared" si="3"/>
        <v>0</v>
      </c>
      <c r="Z16" s="136">
        <f t="shared" si="3"/>
        <v>0</v>
      </c>
      <c r="AA16" s="136">
        <f t="shared" si="3"/>
        <v>0</v>
      </c>
      <c r="AB16" s="136">
        <f t="shared" si="3"/>
        <v>0</v>
      </c>
      <c r="AC16" s="136">
        <f t="shared" si="3"/>
        <v>0</v>
      </c>
      <c r="AD16" s="136" t="e">
        <f t="shared" si="3"/>
        <v>#DIV/0!</v>
      </c>
      <c r="AE16" s="136" t="e">
        <f t="shared" si="3"/>
        <v>#DIV/0!</v>
      </c>
      <c r="AF16" s="136" t="e">
        <f t="shared" si="3"/>
        <v>#DIV/0!</v>
      </c>
      <c r="AG16" s="136" t="e">
        <f t="shared" si="3"/>
        <v>#DIV/0!</v>
      </c>
      <c r="AH16" s="136" t="e">
        <f t="shared" si="3"/>
        <v>#DIV/0!</v>
      </c>
      <c r="AI16" s="136" t="e">
        <f t="shared" si="3"/>
        <v>#DIV/0!</v>
      </c>
      <c r="AJ16" s="136" t="e">
        <f t="shared" si="3"/>
        <v>#DIV/0!</v>
      </c>
      <c r="AK16" s="136" t="e">
        <f t="shared" si="3"/>
        <v>#DIV/0!</v>
      </c>
      <c r="AL16" s="136" t="e">
        <f t="shared" si="3"/>
        <v>#DIV/0!</v>
      </c>
      <c r="AM16" s="136" t="e">
        <f t="shared" si="3"/>
        <v>#DIV/0!</v>
      </c>
    </row>
    <row r="17" spans="1:39">
      <c r="A17" s="91"/>
      <c r="B17" s="38"/>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row>
    <row r="18" spans="1:39" s="58" customFormat="1">
      <c r="A18" s="6"/>
      <c r="B18" s="6" t="s">
        <v>367</v>
      </c>
      <c r="C18" s="6"/>
      <c r="D18" s="6"/>
      <c r="E18" s="6"/>
      <c r="F18" s="6"/>
      <c r="G18" s="8"/>
      <c r="H18" s="8"/>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row>
    <row r="19" spans="1:39">
      <c r="A19" s="91"/>
      <c r="B19" s="37" t="s">
        <v>368</v>
      </c>
      <c r="C19" s="91"/>
      <c r="D19" s="91"/>
      <c r="E19" s="91"/>
      <c r="F19" s="91"/>
      <c r="G19" s="91" t="s">
        <v>324</v>
      </c>
      <c r="H19" s="91"/>
      <c r="I19" s="98">
        <f t="shared" ref="I19:AM19" si="4">IF(I14=0,MIN(I11,I6),MIN(I16,I11,I6))</f>
        <v>0</v>
      </c>
      <c r="J19" s="98">
        <f t="shared" si="4"/>
        <v>0</v>
      </c>
      <c r="K19" s="98">
        <f t="shared" si="4"/>
        <v>0</v>
      </c>
      <c r="L19" s="98">
        <f t="shared" si="4"/>
        <v>0</v>
      </c>
      <c r="M19" s="98">
        <f t="shared" si="4"/>
        <v>0</v>
      </c>
      <c r="N19" s="98">
        <f t="shared" si="4"/>
        <v>0</v>
      </c>
      <c r="O19" s="98">
        <f t="shared" si="4"/>
        <v>0</v>
      </c>
      <c r="P19" s="98">
        <f t="shared" si="4"/>
        <v>0</v>
      </c>
      <c r="Q19" s="98">
        <f t="shared" si="4"/>
        <v>0</v>
      </c>
      <c r="R19" s="98">
        <f t="shared" si="4"/>
        <v>0</v>
      </c>
      <c r="S19" s="98">
        <f t="shared" si="4"/>
        <v>0</v>
      </c>
      <c r="T19" s="98">
        <f t="shared" si="4"/>
        <v>0</v>
      </c>
      <c r="U19" s="98">
        <f t="shared" si="4"/>
        <v>0</v>
      </c>
      <c r="V19" s="98">
        <f t="shared" si="4"/>
        <v>0</v>
      </c>
      <c r="W19" s="98">
        <f t="shared" si="4"/>
        <v>0</v>
      </c>
      <c r="X19" s="98">
        <f t="shared" si="4"/>
        <v>0</v>
      </c>
      <c r="Y19" s="98">
        <f t="shared" si="4"/>
        <v>0</v>
      </c>
      <c r="Z19" s="98">
        <f t="shared" si="4"/>
        <v>0</v>
      </c>
      <c r="AA19" s="98">
        <f t="shared" si="4"/>
        <v>0</v>
      </c>
      <c r="AB19" s="98">
        <f t="shared" si="4"/>
        <v>0</v>
      </c>
      <c r="AC19" s="98">
        <f t="shared" si="4"/>
        <v>0</v>
      </c>
      <c r="AD19" s="98" t="e">
        <f t="shared" si="4"/>
        <v>#DIV/0!</v>
      </c>
      <c r="AE19" s="98" t="e">
        <f t="shared" si="4"/>
        <v>#DIV/0!</v>
      </c>
      <c r="AF19" s="98" t="e">
        <f t="shared" si="4"/>
        <v>#DIV/0!</v>
      </c>
      <c r="AG19" s="98" t="e">
        <f t="shared" si="4"/>
        <v>#DIV/0!</v>
      </c>
      <c r="AH19" s="98" t="e">
        <f t="shared" si="4"/>
        <v>#DIV/0!</v>
      </c>
      <c r="AI19" s="98" t="e">
        <f t="shared" si="4"/>
        <v>#DIV/0!</v>
      </c>
      <c r="AJ19" s="98" t="e">
        <f t="shared" si="4"/>
        <v>#DIV/0!</v>
      </c>
      <c r="AK19" s="98" t="e">
        <f t="shared" si="4"/>
        <v>#DIV/0!</v>
      </c>
      <c r="AL19" s="98" t="e">
        <f t="shared" si="4"/>
        <v>#DIV/0!</v>
      </c>
      <c r="AM19" s="98" t="e">
        <f t="shared" si="4"/>
        <v>#DIV/0!</v>
      </c>
    </row>
    <row r="20" spans="1:39">
      <c r="A20" s="91"/>
      <c r="B20" s="39" t="s">
        <v>369</v>
      </c>
      <c r="C20" s="91"/>
      <c r="D20" s="91"/>
      <c r="E20" s="91"/>
      <c r="F20" s="91"/>
      <c r="G20" s="91" t="s">
        <v>324</v>
      </c>
      <c r="H20" s="91"/>
      <c r="I20" s="98">
        <f t="shared" ref="I20:AM20" si="5">I19-I6</f>
        <v>0</v>
      </c>
      <c r="J20" s="98">
        <f t="shared" si="5"/>
        <v>0</v>
      </c>
      <c r="K20" s="98">
        <f t="shared" si="5"/>
        <v>0</v>
      </c>
      <c r="L20" s="98">
        <f t="shared" si="5"/>
        <v>0</v>
      </c>
      <c r="M20" s="98">
        <f t="shared" si="5"/>
        <v>0</v>
      </c>
      <c r="N20" s="98">
        <f t="shared" si="5"/>
        <v>0</v>
      </c>
      <c r="O20" s="98">
        <f t="shared" si="5"/>
        <v>0</v>
      </c>
      <c r="P20" s="98">
        <f t="shared" si="5"/>
        <v>0</v>
      </c>
      <c r="Q20" s="98">
        <f t="shared" si="5"/>
        <v>0</v>
      </c>
      <c r="R20" s="98">
        <f t="shared" si="5"/>
        <v>0</v>
      </c>
      <c r="S20" s="98">
        <f t="shared" si="5"/>
        <v>0</v>
      </c>
      <c r="T20" s="98">
        <f t="shared" si="5"/>
        <v>0</v>
      </c>
      <c r="U20" s="98">
        <f t="shared" si="5"/>
        <v>0</v>
      </c>
      <c r="V20" s="98">
        <f t="shared" si="5"/>
        <v>0</v>
      </c>
      <c r="W20" s="98">
        <f t="shared" si="5"/>
        <v>0</v>
      </c>
      <c r="X20" s="98">
        <f t="shared" si="5"/>
        <v>0</v>
      </c>
      <c r="Y20" s="98">
        <f t="shared" si="5"/>
        <v>0</v>
      </c>
      <c r="Z20" s="98">
        <f t="shared" si="5"/>
        <v>0</v>
      </c>
      <c r="AA20" s="98">
        <f t="shared" si="5"/>
        <v>0</v>
      </c>
      <c r="AB20" s="98">
        <f t="shared" si="5"/>
        <v>0</v>
      </c>
      <c r="AC20" s="98">
        <f t="shared" si="5"/>
        <v>0</v>
      </c>
      <c r="AD20" s="98" t="e">
        <f t="shared" si="5"/>
        <v>#DIV/0!</v>
      </c>
      <c r="AE20" s="98" t="e">
        <f t="shared" si="5"/>
        <v>#DIV/0!</v>
      </c>
      <c r="AF20" s="98" t="e">
        <f t="shared" si="5"/>
        <v>#DIV/0!</v>
      </c>
      <c r="AG20" s="98" t="e">
        <f t="shared" si="5"/>
        <v>#DIV/0!</v>
      </c>
      <c r="AH20" s="98" t="e">
        <f t="shared" si="5"/>
        <v>#DIV/0!</v>
      </c>
      <c r="AI20" s="98" t="e">
        <f t="shared" si="5"/>
        <v>#DIV/0!</v>
      </c>
      <c r="AJ20" s="98" t="e">
        <f t="shared" si="5"/>
        <v>#DIV/0!</v>
      </c>
      <c r="AK20" s="98" t="e">
        <f t="shared" si="5"/>
        <v>#DIV/0!</v>
      </c>
      <c r="AL20" s="98" t="e">
        <f t="shared" si="5"/>
        <v>#DIV/0!</v>
      </c>
      <c r="AM20" s="98" t="e">
        <f t="shared" si="5"/>
        <v>#DIV/0!</v>
      </c>
    </row>
    <row r="21" spans="1:39">
      <c r="A21" s="91"/>
      <c r="B21" s="38" t="s">
        <v>370</v>
      </c>
      <c r="C21" s="91"/>
      <c r="D21" s="91"/>
      <c r="E21" s="91"/>
      <c r="F21" s="91"/>
      <c r="G21" s="91" t="s">
        <v>324</v>
      </c>
      <c r="H21" s="91"/>
      <c r="I21" s="98">
        <f t="shared" ref="I21:AM21" si="6">I11-I19</f>
        <v>0</v>
      </c>
      <c r="J21" s="98">
        <f t="shared" si="6"/>
        <v>1102189818.1298945</v>
      </c>
      <c r="K21" s="98">
        <f t="shared" si="6"/>
        <v>1230391896.9755297</v>
      </c>
      <c r="L21" s="98">
        <f t="shared" si="6"/>
        <v>1373505901.8342619</v>
      </c>
      <c r="M21" s="98">
        <f t="shared" si="6"/>
        <v>1533266325.152879</v>
      </c>
      <c r="N21" s="98">
        <f t="shared" si="6"/>
        <v>1711609408.2364511</v>
      </c>
      <c r="O21" s="98">
        <f t="shared" si="6"/>
        <v>1910696607.8260593</v>
      </c>
      <c r="P21" s="98">
        <f t="shared" si="6"/>
        <v>2132940792.2100382</v>
      </c>
      <c r="Q21" s="98">
        <f t="shared" si="6"/>
        <v>2381035484.3565745</v>
      </c>
      <c r="R21" s="98">
        <f t="shared" si="6"/>
        <v>2657987506.4843659</v>
      </c>
      <c r="S21" s="98">
        <f t="shared" si="6"/>
        <v>2967153421.712285</v>
      </c>
      <c r="T21" s="98">
        <f t="shared" si="6"/>
        <v>3312280214.4482932</v>
      </c>
      <c r="U21" s="98">
        <f t="shared" si="6"/>
        <v>3697550702.5499115</v>
      </c>
      <c r="V21" s="98">
        <f t="shared" si="6"/>
        <v>4127634231.6359801</v>
      </c>
      <c r="W21" s="98">
        <f t="shared" si="6"/>
        <v>4607743265.9473248</v>
      </c>
      <c r="X21" s="98">
        <f t="shared" si="6"/>
        <v>5143696561.6180382</v>
      </c>
      <c r="Y21" s="98">
        <f t="shared" si="6"/>
        <v>5741989687.995717</v>
      </c>
      <c r="Z21" s="98">
        <f t="shared" si="6"/>
        <v>6409873751.7046947</v>
      </c>
      <c r="AA21" s="98">
        <f t="shared" si="6"/>
        <v>7155443277.560874</v>
      </c>
      <c r="AB21" s="98">
        <f t="shared" si="6"/>
        <v>7987734311.4245329</v>
      </c>
      <c r="AC21" s="98">
        <f t="shared" si="6"/>
        <v>8916833933.9639149</v>
      </c>
      <c r="AD21" s="98" t="e">
        <f t="shared" si="6"/>
        <v>#DIV/0!</v>
      </c>
      <c r="AE21" s="98" t="e">
        <f t="shared" si="6"/>
        <v>#DIV/0!</v>
      </c>
      <c r="AF21" s="98" t="e">
        <f t="shared" si="6"/>
        <v>#DIV/0!</v>
      </c>
      <c r="AG21" s="98" t="e">
        <f t="shared" si="6"/>
        <v>#DIV/0!</v>
      </c>
      <c r="AH21" s="98" t="e">
        <f t="shared" si="6"/>
        <v>#DIV/0!</v>
      </c>
      <c r="AI21" s="98" t="e">
        <f t="shared" si="6"/>
        <v>#DIV/0!</v>
      </c>
      <c r="AJ21" s="98" t="e">
        <f t="shared" si="6"/>
        <v>#DIV/0!</v>
      </c>
      <c r="AK21" s="98" t="e">
        <f t="shared" si="6"/>
        <v>#DIV/0!</v>
      </c>
      <c r="AL21" s="98" t="e">
        <f t="shared" si="6"/>
        <v>#DIV/0!</v>
      </c>
      <c r="AM21" s="98" t="e">
        <f t="shared" si="6"/>
        <v>#DIV/0!</v>
      </c>
    </row>
    <row r="22" spans="1:39">
      <c r="A22" s="91"/>
      <c r="B22" s="38"/>
      <c r="C22" s="91"/>
      <c r="D22" s="91"/>
      <c r="E22" s="91"/>
      <c r="F22" s="91"/>
      <c r="G22" s="91"/>
      <c r="H22" s="91"/>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c r="AM22" s="98"/>
    </row>
    <row r="23" spans="1:39">
      <c r="A23" s="91"/>
      <c r="B23" s="37" t="s">
        <v>371</v>
      </c>
      <c r="C23" s="91"/>
      <c r="D23" s="91"/>
      <c r="E23" s="91"/>
      <c r="F23" s="91"/>
      <c r="G23" s="91" t="s">
        <v>324</v>
      </c>
      <c r="H23" s="91"/>
      <c r="I23" s="98">
        <f t="shared" ref="I23:AM23" si="7">MIN(I21,I7)</f>
        <v>0</v>
      </c>
      <c r="J23" s="98">
        <f t="shared" si="7"/>
        <v>1102189818.1298945</v>
      </c>
      <c r="K23" s="98">
        <f t="shared" si="7"/>
        <v>1230391896.9755297</v>
      </c>
      <c r="L23" s="98">
        <f t="shared" si="7"/>
        <v>1373505901.8342619</v>
      </c>
      <c r="M23" s="98">
        <f t="shared" si="7"/>
        <v>1533266325.152879</v>
      </c>
      <c r="N23" s="98">
        <f t="shared" si="7"/>
        <v>1711609408.2364511</v>
      </c>
      <c r="O23" s="98">
        <f t="shared" si="7"/>
        <v>1910696607.8260593</v>
      </c>
      <c r="P23" s="98">
        <f t="shared" si="7"/>
        <v>2132940792.2100382</v>
      </c>
      <c r="Q23" s="98">
        <f t="shared" si="7"/>
        <v>2381035484.3565745</v>
      </c>
      <c r="R23" s="98">
        <f t="shared" si="7"/>
        <v>2657987506.4843659</v>
      </c>
      <c r="S23" s="98">
        <f t="shared" si="7"/>
        <v>2967153421.712285</v>
      </c>
      <c r="T23" s="98">
        <f t="shared" si="7"/>
        <v>3312280214.4482932</v>
      </c>
      <c r="U23" s="98">
        <f t="shared" si="7"/>
        <v>3697550702.5499115</v>
      </c>
      <c r="V23" s="98">
        <f t="shared" si="7"/>
        <v>4127634231.6359801</v>
      </c>
      <c r="W23" s="98">
        <f t="shared" si="7"/>
        <v>4607743265.9473248</v>
      </c>
      <c r="X23" s="98">
        <f t="shared" si="7"/>
        <v>5143696561.6180382</v>
      </c>
      <c r="Y23" s="98">
        <f t="shared" si="7"/>
        <v>5741989687.995717</v>
      </c>
      <c r="Z23" s="98">
        <f t="shared" si="7"/>
        <v>6409873751.7046947</v>
      </c>
      <c r="AA23" s="98">
        <f t="shared" si="7"/>
        <v>7155443277.560874</v>
      </c>
      <c r="AB23" s="98">
        <f t="shared" si="7"/>
        <v>7987734311.4245329</v>
      </c>
      <c r="AC23" s="98">
        <f t="shared" si="7"/>
        <v>8916833933.9639149</v>
      </c>
      <c r="AD23" s="98" t="e">
        <f t="shared" si="7"/>
        <v>#DIV/0!</v>
      </c>
      <c r="AE23" s="98" t="e">
        <f t="shared" si="7"/>
        <v>#DIV/0!</v>
      </c>
      <c r="AF23" s="98" t="e">
        <f t="shared" si="7"/>
        <v>#DIV/0!</v>
      </c>
      <c r="AG23" s="98" t="e">
        <f t="shared" si="7"/>
        <v>#DIV/0!</v>
      </c>
      <c r="AH23" s="98" t="e">
        <f t="shared" si="7"/>
        <v>#DIV/0!</v>
      </c>
      <c r="AI23" s="98" t="e">
        <f t="shared" si="7"/>
        <v>#DIV/0!</v>
      </c>
      <c r="AJ23" s="98" t="e">
        <f t="shared" si="7"/>
        <v>#DIV/0!</v>
      </c>
      <c r="AK23" s="98" t="e">
        <f t="shared" si="7"/>
        <v>#DIV/0!</v>
      </c>
      <c r="AL23" s="98" t="e">
        <f t="shared" si="7"/>
        <v>#DIV/0!</v>
      </c>
      <c r="AM23" s="98" t="e">
        <f t="shared" si="7"/>
        <v>#DIV/0!</v>
      </c>
    </row>
    <row r="24" spans="1:39">
      <c r="A24" s="91"/>
      <c r="B24" s="39" t="s">
        <v>369</v>
      </c>
      <c r="C24" s="91"/>
      <c r="D24" s="91"/>
      <c r="E24" s="91"/>
      <c r="F24" s="91"/>
      <c r="G24" s="91" t="s">
        <v>324</v>
      </c>
      <c r="H24" s="91"/>
      <c r="I24" s="98">
        <f t="shared" ref="I24:AM24" si="8">I23-SUM(I7:I7)</f>
        <v>0</v>
      </c>
      <c r="J24" s="98">
        <f t="shared" si="8"/>
        <v>0</v>
      </c>
      <c r="K24" s="98">
        <f t="shared" si="8"/>
        <v>0</v>
      </c>
      <c r="L24" s="98">
        <f t="shared" si="8"/>
        <v>0</v>
      </c>
      <c r="M24" s="98">
        <f t="shared" si="8"/>
        <v>0</v>
      </c>
      <c r="N24" s="98">
        <f t="shared" si="8"/>
        <v>0</v>
      </c>
      <c r="O24" s="98">
        <f t="shared" si="8"/>
        <v>0</v>
      </c>
      <c r="P24" s="98">
        <f t="shared" si="8"/>
        <v>0</v>
      </c>
      <c r="Q24" s="98">
        <f t="shared" si="8"/>
        <v>0</v>
      </c>
      <c r="R24" s="98">
        <f t="shared" si="8"/>
        <v>0</v>
      </c>
      <c r="S24" s="98">
        <f t="shared" si="8"/>
        <v>0</v>
      </c>
      <c r="T24" s="98">
        <f t="shared" si="8"/>
        <v>0</v>
      </c>
      <c r="U24" s="98">
        <f t="shared" si="8"/>
        <v>0</v>
      </c>
      <c r="V24" s="98">
        <f t="shared" si="8"/>
        <v>0</v>
      </c>
      <c r="W24" s="98">
        <f t="shared" si="8"/>
        <v>0</v>
      </c>
      <c r="X24" s="98">
        <f t="shared" si="8"/>
        <v>0</v>
      </c>
      <c r="Y24" s="98">
        <f t="shared" si="8"/>
        <v>0</v>
      </c>
      <c r="Z24" s="98">
        <f t="shared" si="8"/>
        <v>0</v>
      </c>
      <c r="AA24" s="98">
        <f t="shared" si="8"/>
        <v>0</v>
      </c>
      <c r="AB24" s="98">
        <f t="shared" si="8"/>
        <v>0</v>
      </c>
      <c r="AC24" s="98">
        <f t="shared" si="8"/>
        <v>0</v>
      </c>
      <c r="AD24" s="98" t="e">
        <f t="shared" si="8"/>
        <v>#DIV/0!</v>
      </c>
      <c r="AE24" s="98" t="e">
        <f t="shared" si="8"/>
        <v>#DIV/0!</v>
      </c>
      <c r="AF24" s="98" t="e">
        <f t="shared" si="8"/>
        <v>#DIV/0!</v>
      </c>
      <c r="AG24" s="98" t="e">
        <f t="shared" si="8"/>
        <v>#DIV/0!</v>
      </c>
      <c r="AH24" s="98" t="e">
        <f t="shared" si="8"/>
        <v>#DIV/0!</v>
      </c>
      <c r="AI24" s="98" t="e">
        <f t="shared" si="8"/>
        <v>#DIV/0!</v>
      </c>
      <c r="AJ24" s="98" t="e">
        <f t="shared" si="8"/>
        <v>#DIV/0!</v>
      </c>
      <c r="AK24" s="98" t="e">
        <f t="shared" si="8"/>
        <v>#DIV/0!</v>
      </c>
      <c r="AL24" s="98" t="e">
        <f t="shared" si="8"/>
        <v>#DIV/0!</v>
      </c>
      <c r="AM24" s="98" t="e">
        <f t="shared" si="8"/>
        <v>#DIV/0!</v>
      </c>
    </row>
    <row r="25" spans="1:39">
      <c r="A25" s="91"/>
      <c r="B25" s="38" t="s">
        <v>370</v>
      </c>
      <c r="C25" s="91"/>
      <c r="D25" s="91"/>
      <c r="E25" s="91"/>
      <c r="F25" s="91"/>
      <c r="G25" s="91" t="s">
        <v>324</v>
      </c>
      <c r="H25" s="91"/>
      <c r="I25" s="98">
        <f>I21-I23</f>
        <v>0</v>
      </c>
      <c r="J25" s="98">
        <f>J21-J23</f>
        <v>0</v>
      </c>
      <c r="K25" s="98">
        <f t="shared" ref="K25:AM25" si="9">K21-K23</f>
        <v>0</v>
      </c>
      <c r="L25" s="98">
        <f t="shared" si="9"/>
        <v>0</v>
      </c>
      <c r="M25" s="98">
        <f t="shared" si="9"/>
        <v>0</v>
      </c>
      <c r="N25" s="98">
        <f t="shared" si="9"/>
        <v>0</v>
      </c>
      <c r="O25" s="98">
        <f t="shared" si="9"/>
        <v>0</v>
      </c>
      <c r="P25" s="98">
        <f t="shared" si="9"/>
        <v>0</v>
      </c>
      <c r="Q25" s="98">
        <f t="shared" si="9"/>
        <v>0</v>
      </c>
      <c r="R25" s="98">
        <f t="shared" si="9"/>
        <v>0</v>
      </c>
      <c r="S25" s="98">
        <f t="shared" si="9"/>
        <v>0</v>
      </c>
      <c r="T25" s="98">
        <f t="shared" si="9"/>
        <v>0</v>
      </c>
      <c r="U25" s="98">
        <f t="shared" si="9"/>
        <v>0</v>
      </c>
      <c r="V25" s="98">
        <f t="shared" si="9"/>
        <v>0</v>
      </c>
      <c r="W25" s="98">
        <f t="shared" si="9"/>
        <v>0</v>
      </c>
      <c r="X25" s="98">
        <f t="shared" si="9"/>
        <v>0</v>
      </c>
      <c r="Y25" s="98">
        <f t="shared" si="9"/>
        <v>0</v>
      </c>
      <c r="Z25" s="98">
        <f t="shared" si="9"/>
        <v>0</v>
      </c>
      <c r="AA25" s="98">
        <f t="shared" si="9"/>
        <v>0</v>
      </c>
      <c r="AB25" s="98">
        <f t="shared" si="9"/>
        <v>0</v>
      </c>
      <c r="AC25" s="98">
        <f t="shared" si="9"/>
        <v>0</v>
      </c>
      <c r="AD25" s="98" t="e">
        <f t="shared" si="9"/>
        <v>#DIV/0!</v>
      </c>
      <c r="AE25" s="98" t="e">
        <f t="shared" si="9"/>
        <v>#DIV/0!</v>
      </c>
      <c r="AF25" s="98" t="e">
        <f t="shared" si="9"/>
        <v>#DIV/0!</v>
      </c>
      <c r="AG25" s="98" t="e">
        <f t="shared" si="9"/>
        <v>#DIV/0!</v>
      </c>
      <c r="AH25" s="98" t="e">
        <f t="shared" si="9"/>
        <v>#DIV/0!</v>
      </c>
      <c r="AI25" s="98" t="e">
        <f t="shared" si="9"/>
        <v>#DIV/0!</v>
      </c>
      <c r="AJ25" s="98" t="e">
        <f t="shared" si="9"/>
        <v>#DIV/0!</v>
      </c>
      <c r="AK25" s="98" t="e">
        <f t="shared" si="9"/>
        <v>#DIV/0!</v>
      </c>
      <c r="AL25" s="98" t="e">
        <f t="shared" si="9"/>
        <v>#DIV/0!</v>
      </c>
      <c r="AM25" s="98" t="e">
        <f t="shared" si="9"/>
        <v>#DIV/0!</v>
      </c>
    </row>
    <row r="26" spans="1:39">
      <c r="A26" s="91"/>
      <c r="B26" s="38"/>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row>
    <row r="27" spans="1:39">
      <c r="A27" s="91"/>
      <c r="B27" s="37" t="s">
        <v>372</v>
      </c>
      <c r="C27" s="91"/>
      <c r="D27" s="91"/>
      <c r="E27" s="91"/>
      <c r="F27" s="91"/>
      <c r="G27" s="91" t="s">
        <v>324</v>
      </c>
      <c r="H27" s="91"/>
      <c r="I27" s="98">
        <f>MIN(I25,-I20)</f>
        <v>0</v>
      </c>
      <c r="J27" s="98">
        <f t="shared" ref="J27:AM27" si="10">MIN(J25,-J20)</f>
        <v>0</v>
      </c>
      <c r="K27" s="98">
        <f t="shared" si="10"/>
        <v>0</v>
      </c>
      <c r="L27" s="98">
        <f t="shared" si="10"/>
        <v>0</v>
      </c>
      <c r="M27" s="98">
        <f t="shared" si="10"/>
        <v>0</v>
      </c>
      <c r="N27" s="98">
        <f t="shared" si="10"/>
        <v>0</v>
      </c>
      <c r="O27" s="98">
        <f t="shared" si="10"/>
        <v>0</v>
      </c>
      <c r="P27" s="98">
        <f t="shared" si="10"/>
        <v>0</v>
      </c>
      <c r="Q27" s="98">
        <f t="shared" si="10"/>
        <v>0</v>
      </c>
      <c r="R27" s="98">
        <f t="shared" si="10"/>
        <v>0</v>
      </c>
      <c r="S27" s="98">
        <f t="shared" si="10"/>
        <v>0</v>
      </c>
      <c r="T27" s="98">
        <f t="shared" si="10"/>
        <v>0</v>
      </c>
      <c r="U27" s="98">
        <f t="shared" si="10"/>
        <v>0</v>
      </c>
      <c r="V27" s="98">
        <f t="shared" si="10"/>
        <v>0</v>
      </c>
      <c r="W27" s="98">
        <f t="shared" si="10"/>
        <v>0</v>
      </c>
      <c r="X27" s="98">
        <f t="shared" si="10"/>
        <v>0</v>
      </c>
      <c r="Y27" s="98">
        <f t="shared" si="10"/>
        <v>0</v>
      </c>
      <c r="Z27" s="98">
        <f t="shared" si="10"/>
        <v>0</v>
      </c>
      <c r="AA27" s="98">
        <f t="shared" si="10"/>
        <v>0</v>
      </c>
      <c r="AB27" s="98">
        <f t="shared" si="10"/>
        <v>0</v>
      </c>
      <c r="AC27" s="98">
        <f t="shared" si="10"/>
        <v>0</v>
      </c>
      <c r="AD27" s="98" t="e">
        <f t="shared" si="10"/>
        <v>#DIV/0!</v>
      </c>
      <c r="AE27" s="98" t="e">
        <f t="shared" si="10"/>
        <v>#DIV/0!</v>
      </c>
      <c r="AF27" s="98" t="e">
        <f t="shared" si="10"/>
        <v>#DIV/0!</v>
      </c>
      <c r="AG27" s="98" t="e">
        <f t="shared" si="10"/>
        <v>#DIV/0!</v>
      </c>
      <c r="AH27" s="98" t="e">
        <f t="shared" si="10"/>
        <v>#DIV/0!</v>
      </c>
      <c r="AI27" s="98" t="e">
        <f t="shared" si="10"/>
        <v>#DIV/0!</v>
      </c>
      <c r="AJ27" s="98" t="e">
        <f t="shared" si="10"/>
        <v>#DIV/0!</v>
      </c>
      <c r="AK27" s="98" t="e">
        <f t="shared" si="10"/>
        <v>#DIV/0!</v>
      </c>
      <c r="AL27" s="98" t="e">
        <f t="shared" si="10"/>
        <v>#DIV/0!</v>
      </c>
      <c r="AM27" s="98" t="e">
        <f t="shared" si="10"/>
        <v>#DIV/0!</v>
      </c>
    </row>
    <row r="28" spans="1:39">
      <c r="A28" s="91"/>
      <c r="B28" s="39" t="s">
        <v>369</v>
      </c>
      <c r="C28" s="91"/>
      <c r="D28" s="91"/>
      <c r="E28" s="91"/>
      <c r="F28" s="91"/>
      <c r="G28" s="91" t="s">
        <v>324</v>
      </c>
      <c r="H28" s="91"/>
      <c r="I28" s="98">
        <f t="shared" ref="I28:AM28" si="11">SUM(I19,I27)-I6</f>
        <v>0</v>
      </c>
      <c r="J28" s="98">
        <f t="shared" si="11"/>
        <v>0</v>
      </c>
      <c r="K28" s="98">
        <f t="shared" si="11"/>
        <v>0</v>
      </c>
      <c r="L28" s="98">
        <f t="shared" si="11"/>
        <v>0</v>
      </c>
      <c r="M28" s="98">
        <f t="shared" si="11"/>
        <v>0</v>
      </c>
      <c r="N28" s="98">
        <f t="shared" si="11"/>
        <v>0</v>
      </c>
      <c r="O28" s="98">
        <f t="shared" si="11"/>
        <v>0</v>
      </c>
      <c r="P28" s="98">
        <f t="shared" si="11"/>
        <v>0</v>
      </c>
      <c r="Q28" s="98">
        <f t="shared" si="11"/>
        <v>0</v>
      </c>
      <c r="R28" s="98">
        <f t="shared" si="11"/>
        <v>0</v>
      </c>
      <c r="S28" s="98">
        <f t="shared" si="11"/>
        <v>0</v>
      </c>
      <c r="T28" s="98">
        <f t="shared" si="11"/>
        <v>0</v>
      </c>
      <c r="U28" s="98">
        <f t="shared" si="11"/>
        <v>0</v>
      </c>
      <c r="V28" s="98">
        <f t="shared" si="11"/>
        <v>0</v>
      </c>
      <c r="W28" s="98">
        <f t="shared" si="11"/>
        <v>0</v>
      </c>
      <c r="X28" s="98">
        <f t="shared" si="11"/>
        <v>0</v>
      </c>
      <c r="Y28" s="98">
        <f t="shared" si="11"/>
        <v>0</v>
      </c>
      <c r="Z28" s="98">
        <f t="shared" si="11"/>
        <v>0</v>
      </c>
      <c r="AA28" s="98">
        <f t="shared" si="11"/>
        <v>0</v>
      </c>
      <c r="AB28" s="98">
        <f t="shared" si="11"/>
        <v>0</v>
      </c>
      <c r="AC28" s="98">
        <f t="shared" si="11"/>
        <v>0</v>
      </c>
      <c r="AD28" s="98" t="e">
        <f t="shared" si="11"/>
        <v>#DIV/0!</v>
      </c>
      <c r="AE28" s="98" t="e">
        <f t="shared" si="11"/>
        <v>#DIV/0!</v>
      </c>
      <c r="AF28" s="98" t="e">
        <f t="shared" si="11"/>
        <v>#DIV/0!</v>
      </c>
      <c r="AG28" s="98" t="e">
        <f t="shared" si="11"/>
        <v>#DIV/0!</v>
      </c>
      <c r="AH28" s="98" t="e">
        <f t="shared" si="11"/>
        <v>#DIV/0!</v>
      </c>
      <c r="AI28" s="98" t="e">
        <f t="shared" si="11"/>
        <v>#DIV/0!</v>
      </c>
      <c r="AJ28" s="98" t="e">
        <f t="shared" si="11"/>
        <v>#DIV/0!</v>
      </c>
      <c r="AK28" s="98" t="e">
        <f t="shared" si="11"/>
        <v>#DIV/0!</v>
      </c>
      <c r="AL28" s="98" t="e">
        <f t="shared" si="11"/>
        <v>#DIV/0!</v>
      </c>
      <c r="AM28" s="98" t="e">
        <f t="shared" si="11"/>
        <v>#DIV/0!</v>
      </c>
    </row>
    <row r="29" spans="1:39">
      <c r="A29" s="91"/>
      <c r="B29" s="38" t="s">
        <v>370</v>
      </c>
      <c r="C29" s="91"/>
      <c r="D29" s="91"/>
      <c r="E29" s="91"/>
      <c r="F29" s="91"/>
      <c r="G29" s="91" t="s">
        <v>324</v>
      </c>
      <c r="H29" s="91"/>
      <c r="I29" s="98">
        <f>I25-I27</f>
        <v>0</v>
      </c>
      <c r="J29" s="98">
        <f t="shared" ref="J29:AM29" si="12">J25-J27</f>
        <v>0</v>
      </c>
      <c r="K29" s="98">
        <f t="shared" si="12"/>
        <v>0</v>
      </c>
      <c r="L29" s="98">
        <f t="shared" si="12"/>
        <v>0</v>
      </c>
      <c r="M29" s="98">
        <f t="shared" si="12"/>
        <v>0</v>
      </c>
      <c r="N29" s="98">
        <f t="shared" si="12"/>
        <v>0</v>
      </c>
      <c r="O29" s="98">
        <f t="shared" si="12"/>
        <v>0</v>
      </c>
      <c r="P29" s="98">
        <f t="shared" si="12"/>
        <v>0</v>
      </c>
      <c r="Q29" s="98">
        <f t="shared" si="12"/>
        <v>0</v>
      </c>
      <c r="R29" s="98">
        <f t="shared" si="12"/>
        <v>0</v>
      </c>
      <c r="S29" s="98">
        <f t="shared" si="12"/>
        <v>0</v>
      </c>
      <c r="T29" s="98">
        <f t="shared" si="12"/>
        <v>0</v>
      </c>
      <c r="U29" s="98">
        <f t="shared" si="12"/>
        <v>0</v>
      </c>
      <c r="V29" s="98">
        <f t="shared" si="12"/>
        <v>0</v>
      </c>
      <c r="W29" s="98">
        <f t="shared" si="12"/>
        <v>0</v>
      </c>
      <c r="X29" s="98">
        <f t="shared" si="12"/>
        <v>0</v>
      </c>
      <c r="Y29" s="98">
        <f t="shared" si="12"/>
        <v>0</v>
      </c>
      <c r="Z29" s="98">
        <f t="shared" si="12"/>
        <v>0</v>
      </c>
      <c r="AA29" s="98">
        <f t="shared" si="12"/>
        <v>0</v>
      </c>
      <c r="AB29" s="98">
        <f t="shared" si="12"/>
        <v>0</v>
      </c>
      <c r="AC29" s="98">
        <f t="shared" si="12"/>
        <v>0</v>
      </c>
      <c r="AD29" s="98" t="e">
        <f t="shared" si="12"/>
        <v>#DIV/0!</v>
      </c>
      <c r="AE29" s="98" t="e">
        <f t="shared" si="12"/>
        <v>#DIV/0!</v>
      </c>
      <c r="AF29" s="98" t="e">
        <f t="shared" si="12"/>
        <v>#DIV/0!</v>
      </c>
      <c r="AG29" s="98" t="e">
        <f t="shared" si="12"/>
        <v>#DIV/0!</v>
      </c>
      <c r="AH29" s="98" t="e">
        <f t="shared" si="12"/>
        <v>#DIV/0!</v>
      </c>
      <c r="AI29" s="98" t="e">
        <f t="shared" si="12"/>
        <v>#DIV/0!</v>
      </c>
      <c r="AJ29" s="98" t="e">
        <f t="shared" si="12"/>
        <v>#DIV/0!</v>
      </c>
      <c r="AK29" s="98" t="e">
        <f t="shared" si="12"/>
        <v>#DIV/0!</v>
      </c>
      <c r="AL29" s="98" t="e">
        <f t="shared" si="12"/>
        <v>#DIV/0!</v>
      </c>
      <c r="AM29" s="98" t="e">
        <f t="shared" si="12"/>
        <v>#DIV/0!</v>
      </c>
    </row>
    <row r="30" spans="1:39">
      <c r="A30" s="91"/>
      <c r="B30" s="38"/>
      <c r="C30" s="91"/>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row>
    <row r="31" spans="1:39">
      <c r="A31" s="91"/>
      <c r="B31" s="37" t="s">
        <v>373</v>
      </c>
      <c r="C31" s="91"/>
      <c r="D31" s="91"/>
      <c r="E31" s="91"/>
      <c r="F31" s="91"/>
      <c r="G31" s="91" t="s">
        <v>324</v>
      </c>
      <c r="H31" s="91"/>
      <c r="I31" s="98">
        <f t="shared" ref="I31:AM31" si="13">MIN(I29,I8)</f>
        <v>0</v>
      </c>
      <c r="J31" s="98">
        <f t="shared" si="13"/>
        <v>0</v>
      </c>
      <c r="K31" s="98">
        <f t="shared" si="13"/>
        <v>0</v>
      </c>
      <c r="L31" s="98">
        <f t="shared" si="13"/>
        <v>0</v>
      </c>
      <c r="M31" s="98">
        <f t="shared" si="13"/>
        <v>0</v>
      </c>
      <c r="N31" s="98">
        <f t="shared" si="13"/>
        <v>0</v>
      </c>
      <c r="O31" s="98">
        <f t="shared" si="13"/>
        <v>0</v>
      </c>
      <c r="P31" s="98">
        <f t="shared" si="13"/>
        <v>0</v>
      </c>
      <c r="Q31" s="98">
        <f t="shared" si="13"/>
        <v>0</v>
      </c>
      <c r="R31" s="98">
        <f t="shared" si="13"/>
        <v>0</v>
      </c>
      <c r="S31" s="98">
        <f t="shared" si="13"/>
        <v>0</v>
      </c>
      <c r="T31" s="98">
        <f t="shared" si="13"/>
        <v>0</v>
      </c>
      <c r="U31" s="98">
        <f t="shared" si="13"/>
        <v>0</v>
      </c>
      <c r="V31" s="98">
        <f t="shared" si="13"/>
        <v>0</v>
      </c>
      <c r="W31" s="98">
        <f t="shared" si="13"/>
        <v>0</v>
      </c>
      <c r="X31" s="98">
        <f t="shared" si="13"/>
        <v>0</v>
      </c>
      <c r="Y31" s="98">
        <f t="shared" si="13"/>
        <v>0</v>
      </c>
      <c r="Z31" s="98">
        <f t="shared" si="13"/>
        <v>0</v>
      </c>
      <c r="AA31" s="98">
        <f t="shared" si="13"/>
        <v>0</v>
      </c>
      <c r="AB31" s="98">
        <f t="shared" si="13"/>
        <v>0</v>
      </c>
      <c r="AC31" s="98">
        <f t="shared" si="13"/>
        <v>0</v>
      </c>
      <c r="AD31" s="98" t="e">
        <f t="shared" si="13"/>
        <v>#DIV/0!</v>
      </c>
      <c r="AE31" s="98" t="e">
        <f t="shared" si="13"/>
        <v>#DIV/0!</v>
      </c>
      <c r="AF31" s="98" t="e">
        <f t="shared" si="13"/>
        <v>#DIV/0!</v>
      </c>
      <c r="AG31" s="98" t="e">
        <f t="shared" si="13"/>
        <v>#DIV/0!</v>
      </c>
      <c r="AH31" s="98" t="e">
        <f t="shared" si="13"/>
        <v>#DIV/0!</v>
      </c>
      <c r="AI31" s="98" t="e">
        <f t="shared" si="13"/>
        <v>#DIV/0!</v>
      </c>
      <c r="AJ31" s="98" t="e">
        <f t="shared" si="13"/>
        <v>#DIV/0!</v>
      </c>
      <c r="AK31" s="98" t="e">
        <f t="shared" si="13"/>
        <v>#DIV/0!</v>
      </c>
      <c r="AL31" s="98" t="e">
        <f t="shared" si="13"/>
        <v>#DIV/0!</v>
      </c>
      <c r="AM31" s="98" t="e">
        <f t="shared" si="13"/>
        <v>#DIV/0!</v>
      </c>
    </row>
    <row r="32" spans="1:39">
      <c r="A32" s="91"/>
      <c r="B32" s="39" t="s">
        <v>369</v>
      </c>
      <c r="C32" s="91"/>
      <c r="D32" s="91"/>
      <c r="E32" s="91"/>
      <c r="F32" s="91"/>
      <c r="G32" s="91" t="s">
        <v>324</v>
      </c>
      <c r="H32" s="91"/>
      <c r="I32" s="98">
        <f t="shared" ref="I32:AM32" si="14">I31-I8</f>
        <v>0</v>
      </c>
      <c r="J32" s="98">
        <f t="shared" si="14"/>
        <v>0</v>
      </c>
      <c r="K32" s="98">
        <f t="shared" si="14"/>
        <v>0</v>
      </c>
      <c r="L32" s="98">
        <f t="shared" si="14"/>
        <v>0</v>
      </c>
      <c r="M32" s="98">
        <f t="shared" si="14"/>
        <v>0</v>
      </c>
      <c r="N32" s="98">
        <f t="shared" si="14"/>
        <v>0</v>
      </c>
      <c r="O32" s="98">
        <f t="shared" si="14"/>
        <v>0</v>
      </c>
      <c r="P32" s="98">
        <f t="shared" si="14"/>
        <v>0</v>
      </c>
      <c r="Q32" s="98">
        <f t="shared" si="14"/>
        <v>0</v>
      </c>
      <c r="R32" s="98">
        <f t="shared" si="14"/>
        <v>0</v>
      </c>
      <c r="S32" s="98">
        <f t="shared" si="14"/>
        <v>0</v>
      </c>
      <c r="T32" s="98">
        <f t="shared" si="14"/>
        <v>0</v>
      </c>
      <c r="U32" s="98">
        <f t="shared" si="14"/>
        <v>0</v>
      </c>
      <c r="V32" s="98">
        <f t="shared" si="14"/>
        <v>0</v>
      </c>
      <c r="W32" s="98">
        <f t="shared" si="14"/>
        <v>0</v>
      </c>
      <c r="X32" s="98">
        <f t="shared" si="14"/>
        <v>0</v>
      </c>
      <c r="Y32" s="98">
        <f t="shared" si="14"/>
        <v>0</v>
      </c>
      <c r="Z32" s="98">
        <f t="shared" si="14"/>
        <v>0</v>
      </c>
      <c r="AA32" s="98">
        <f t="shared" si="14"/>
        <v>0</v>
      </c>
      <c r="AB32" s="98">
        <f t="shared" si="14"/>
        <v>0</v>
      </c>
      <c r="AC32" s="98">
        <f t="shared" si="14"/>
        <v>0</v>
      </c>
      <c r="AD32" s="98" t="e">
        <f t="shared" si="14"/>
        <v>#DIV/0!</v>
      </c>
      <c r="AE32" s="98" t="e">
        <f t="shared" si="14"/>
        <v>#DIV/0!</v>
      </c>
      <c r="AF32" s="98" t="e">
        <f t="shared" si="14"/>
        <v>#DIV/0!</v>
      </c>
      <c r="AG32" s="98" t="e">
        <f t="shared" si="14"/>
        <v>#DIV/0!</v>
      </c>
      <c r="AH32" s="98" t="e">
        <f t="shared" si="14"/>
        <v>#DIV/0!</v>
      </c>
      <c r="AI32" s="98" t="e">
        <f t="shared" si="14"/>
        <v>#DIV/0!</v>
      </c>
      <c r="AJ32" s="98" t="e">
        <f t="shared" si="14"/>
        <v>#DIV/0!</v>
      </c>
      <c r="AK32" s="98" t="e">
        <f t="shared" si="14"/>
        <v>#DIV/0!</v>
      </c>
      <c r="AL32" s="98" t="e">
        <f t="shared" si="14"/>
        <v>#DIV/0!</v>
      </c>
      <c r="AM32" s="98" t="e">
        <f t="shared" si="14"/>
        <v>#DIV/0!</v>
      </c>
    </row>
    <row r="33" spans="2:39">
      <c r="B33" s="38" t="s">
        <v>370</v>
      </c>
      <c r="C33" s="91"/>
      <c r="D33" s="91"/>
      <c r="E33" s="91"/>
      <c r="F33" s="91"/>
      <c r="G33" s="91" t="s">
        <v>324</v>
      </c>
      <c r="H33" s="91"/>
      <c r="I33" s="98">
        <f>I29-I31</f>
        <v>0</v>
      </c>
      <c r="J33" s="98">
        <f t="shared" ref="J33:AM33" si="15">J29-J31</f>
        <v>0</v>
      </c>
      <c r="K33" s="98">
        <f t="shared" si="15"/>
        <v>0</v>
      </c>
      <c r="L33" s="98">
        <f t="shared" si="15"/>
        <v>0</v>
      </c>
      <c r="M33" s="98">
        <f t="shared" si="15"/>
        <v>0</v>
      </c>
      <c r="N33" s="98">
        <f t="shared" si="15"/>
        <v>0</v>
      </c>
      <c r="O33" s="98">
        <f t="shared" si="15"/>
        <v>0</v>
      </c>
      <c r="P33" s="98">
        <f t="shared" si="15"/>
        <v>0</v>
      </c>
      <c r="Q33" s="98">
        <f t="shared" si="15"/>
        <v>0</v>
      </c>
      <c r="R33" s="98">
        <f t="shared" si="15"/>
        <v>0</v>
      </c>
      <c r="S33" s="98">
        <f t="shared" si="15"/>
        <v>0</v>
      </c>
      <c r="T33" s="98">
        <f t="shared" si="15"/>
        <v>0</v>
      </c>
      <c r="U33" s="98">
        <f t="shared" si="15"/>
        <v>0</v>
      </c>
      <c r="V33" s="98">
        <f t="shared" si="15"/>
        <v>0</v>
      </c>
      <c r="W33" s="98">
        <f t="shared" si="15"/>
        <v>0</v>
      </c>
      <c r="X33" s="98">
        <f t="shared" si="15"/>
        <v>0</v>
      </c>
      <c r="Y33" s="98">
        <f t="shared" si="15"/>
        <v>0</v>
      </c>
      <c r="Z33" s="98">
        <f t="shared" si="15"/>
        <v>0</v>
      </c>
      <c r="AA33" s="98">
        <f t="shared" si="15"/>
        <v>0</v>
      </c>
      <c r="AB33" s="98">
        <f t="shared" si="15"/>
        <v>0</v>
      </c>
      <c r="AC33" s="98">
        <f t="shared" si="15"/>
        <v>0</v>
      </c>
      <c r="AD33" s="98" t="e">
        <f t="shared" si="15"/>
        <v>#DIV/0!</v>
      </c>
      <c r="AE33" s="98" t="e">
        <f t="shared" si="15"/>
        <v>#DIV/0!</v>
      </c>
      <c r="AF33" s="98" t="e">
        <f t="shared" si="15"/>
        <v>#DIV/0!</v>
      </c>
      <c r="AG33" s="98" t="e">
        <f t="shared" si="15"/>
        <v>#DIV/0!</v>
      </c>
      <c r="AH33" s="98" t="e">
        <f t="shared" si="15"/>
        <v>#DIV/0!</v>
      </c>
      <c r="AI33" s="98" t="e">
        <f t="shared" si="15"/>
        <v>#DIV/0!</v>
      </c>
      <c r="AJ33" s="98" t="e">
        <f t="shared" si="15"/>
        <v>#DIV/0!</v>
      </c>
      <c r="AK33" s="98" t="e">
        <f t="shared" si="15"/>
        <v>#DIV/0!</v>
      </c>
      <c r="AL33" s="98" t="e">
        <f t="shared" si="15"/>
        <v>#DIV/0!</v>
      </c>
      <c r="AM33" s="98" t="e">
        <f t="shared" si="15"/>
        <v>#DIV/0!</v>
      </c>
    </row>
    <row r="34" spans="2:39">
      <c r="B34" s="38"/>
      <c r="C34" s="91"/>
      <c r="D34" s="91"/>
      <c r="E34" s="91"/>
      <c r="F34" s="91"/>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7FE939B909F34F8D89B36BE5D2DD1A" ma:contentTypeVersion="14" ma:contentTypeDescription="Create a new document." ma:contentTypeScope="" ma:versionID="410b27db6abb27ba8047bc295bde0657">
  <xsd:schema xmlns:xsd="http://www.w3.org/2001/XMLSchema" xmlns:xs="http://www.w3.org/2001/XMLSchema" xmlns:p="http://schemas.microsoft.com/office/2006/metadata/properties" xmlns:ns2="fa747068-9291-4cb6-80ba-56ab6cc50424" xmlns:ns3="8c66610d-0d8a-492e-9fd3-9135c72daf58" xmlns:ns4="a1df9832-fa29-4d0b-8301-c5ccf72ca850" targetNamespace="http://schemas.microsoft.com/office/2006/metadata/properties" ma:root="true" ma:fieldsID="2fda10b2752613965e22fd9502897d2c" ns2:_="" ns3:_="" ns4:_="">
    <xsd:import namespace="fa747068-9291-4cb6-80ba-56ab6cc50424"/>
    <xsd:import namespace="8c66610d-0d8a-492e-9fd3-9135c72daf58"/>
    <xsd:import namespace="a1df9832-fa29-4d0b-8301-c5ccf72ca85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4: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747068-9291-4cb6-80ba-56ab6cc504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78ca830c-a034-4168-b956-d7763e68b615"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c66610d-0d8a-492e-9fd3-9135c72daf5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1df9832-fa29-4d0b-8301-c5ccf72ca850"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5258ad5-a190-428e-8002-3443bf71139e}" ma:internalName="TaxCatchAll" ma:showField="CatchAllData" ma:web="8c66610d-0d8a-492e-9fd3-9135c72daf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c66610d-0d8a-492e-9fd3-9135c72daf58">
      <UserInfo>
        <DisplayName/>
        <AccountId xsi:nil="true"/>
        <AccountType/>
      </UserInfo>
    </SharedWithUsers>
    <lcf76f155ced4ddcb4097134ff3c332f xmlns="fa747068-9291-4cb6-80ba-56ab6cc50424">
      <Terms xmlns="http://schemas.microsoft.com/office/infopath/2007/PartnerControls"/>
    </lcf76f155ced4ddcb4097134ff3c332f>
    <TaxCatchAll xmlns="a1df9832-fa29-4d0b-8301-c5ccf72ca85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2C8F65-7F5D-4198-B87D-2F8DF78BDA7E}"/>
</file>

<file path=customXml/itemProps2.xml><?xml version="1.0" encoding="utf-8"?>
<ds:datastoreItem xmlns:ds="http://schemas.openxmlformats.org/officeDocument/2006/customXml" ds:itemID="{0ADFCE9C-8062-4AF2-AA25-D830F7EDCA7B}"/>
</file>

<file path=customXml/itemProps3.xml><?xml version="1.0" encoding="utf-8"?>
<ds:datastoreItem xmlns:ds="http://schemas.openxmlformats.org/officeDocument/2006/customXml" ds:itemID="{98168BA3-4866-4205-B6CF-20E5F0B41E9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Olatunde Okeowo</dc:creator>
  <cp:keywords/>
  <dc:description/>
  <cp:lastModifiedBy/>
  <cp:revision/>
  <dcterms:created xsi:type="dcterms:W3CDTF">2022-09-05T15:34:26Z</dcterms:created>
  <dcterms:modified xsi:type="dcterms:W3CDTF">2024-07-18T01:34:28Z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0x0101000D7FE939B909F34F8D89B36BE5D2DD1A</vt:lpwstr>
  </property>
  <property fmtid="{D5CDD505-2E9C-101B-9397-08002B2CF9AE}" pid="3" name="MediaServiceImageTags">
    <vt:lpwstr/>
  </property>
  <property fmtid="{D5CDD505-2E9C-101B-9397-08002B2CF9AE}" pid="4" name="Order">
    <vt:r8>240800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