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3"/>
  <workbookPr defaultThemeVersion="166925"/>
  <mc:AlternateContent xmlns:mc="http://schemas.openxmlformats.org/markup-compatibility/2006">
    <mc:Choice Requires="x15">
      <x15ac:absPath xmlns:x15ac="http://schemas.microsoft.com/office/spreadsheetml/2010/11/ac" url="G:\My Drive\Residential Energy+\2. City Policy\SmartRegs Cohort\Tools\"/>
    </mc:Choice>
  </mc:AlternateContent>
  <xr:revisionPtr revIDLastSave="0" documentId="8_{B58090C6-E6ED-4BDC-B317-E02E1B35DB07}" xr6:coauthVersionLast="45" xr6:coauthVersionMax="45" xr10:uidLastSave="{00000000-0000-0000-0000-000000000000}"/>
  <bookViews>
    <workbookView xWindow="0" yWindow="0" windowWidth="20490" windowHeight="7215" xr2:uid="{00000000-000D-0000-FFFF-FFFF00000000}"/>
  </bookViews>
  <sheets>
    <sheet name="Template" sheetId="3" r:id="rId1"/>
    <sheet name="National - Example" sheetId="10" r:id="rId2"/>
    <sheet name="TemplateRef" sheetId="9" state="hidden" r:id="rId3"/>
  </sheets>
  <definedNames>
    <definedName name="_xlnm._FilterDatabase" localSheetId="1" hidden="1">'National - Example'!$B$3:$C$4</definedName>
  </definedNames>
  <calcPr calcId="191028" calcCompleted="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 i="3" l="1"/>
  <c r="C13" i="3"/>
  <c r="C12" i="3"/>
  <c r="C63" i="10" l="1"/>
  <c r="C56" i="10"/>
  <c r="C55" i="10"/>
  <c r="C43" i="10"/>
  <c r="C39" i="10"/>
  <c r="C34" i="10"/>
  <c r="C36" i="10" s="1"/>
  <c r="C63" i="3"/>
  <c r="C56" i="3"/>
  <c r="C55" i="3"/>
  <c r="C34" i="3"/>
  <c r="C13" i="10" l="1"/>
  <c r="C12" i="10"/>
  <c r="C51" i="10"/>
  <c r="C48" i="10"/>
  <c r="C21" i="10" l="1"/>
  <c r="C19" i="10"/>
  <c r="C18" i="10"/>
  <c r="C16" i="10"/>
  <c r="C15" i="10"/>
  <c r="C39" i="3"/>
  <c r="C45" i="10" l="1"/>
  <c r="C10" i="10" s="1"/>
  <c r="C36" i="3"/>
  <c r="C21" i="3" l="1"/>
  <c r="C45" i="3" s="1"/>
  <c r="C19" i="3"/>
  <c r="C18" i="3"/>
  <c r="C16" i="3"/>
  <c r="C15" i="3"/>
  <c r="C51" i="3"/>
  <c r="C43" i="3" l="1"/>
  <c r="C4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Adam Mckittrick</author>
  </authors>
  <commentList>
    <comment ref="C4" authorId="0" shapeId="0" xr:uid="{00000000-0006-0000-0000-000001000000}">
      <text>
        <r>
          <rPr>
            <b/>
            <sz val="9"/>
            <color indexed="81"/>
            <rFont val="Tahoma"/>
            <charset val="1"/>
          </rPr>
          <t>Adam Mckittrick:</t>
        </r>
        <r>
          <rPr>
            <sz val="9"/>
            <color indexed="81"/>
            <rFont val="Tahoma"/>
            <charset val="1"/>
          </rPr>
          <t xml:space="preserve">
Use dropdown list to select desired state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Adam Mckittrick</author>
  </authors>
  <commentList>
    <comment ref="C4" authorId="0" shapeId="0" xr:uid="{00000000-0006-0000-0100-000001000000}">
      <text>
        <r>
          <rPr>
            <b/>
            <sz val="9"/>
            <color indexed="81"/>
            <rFont val="Tahoma"/>
            <charset val="1"/>
          </rPr>
          <t>Adam Mckittrick:</t>
        </r>
        <r>
          <rPr>
            <sz val="9"/>
            <color indexed="81"/>
            <rFont val="Tahoma"/>
            <charset val="1"/>
          </rPr>
          <t xml:space="preserve">
Use dropdown list to select desired State</t>
        </r>
      </text>
    </comment>
  </commentList>
</comments>
</file>

<file path=xl/sharedStrings.xml><?xml version="1.0" encoding="utf-8"?>
<sst xmlns="http://schemas.openxmlformats.org/spreadsheetml/2006/main" count="252" uniqueCount="156">
  <si>
    <t xml:space="preserve">            City Impact Analysis For Minimum Efficiency Standards for Rentals</t>
  </si>
  <si>
    <t xml:space="preserve">City: </t>
  </si>
  <si>
    <t>State:</t>
  </si>
  <si>
    <t>This tool is meant to be a starting point for determining the impact of introducing minimum efficiency standards for rental units in your city.  A summary of the impact results are provided, and more detail regarding the calculations and assumptions can be found below.</t>
  </si>
  <si>
    <t>Results Summary</t>
  </si>
  <si>
    <t>Legend</t>
  </si>
  <si>
    <t>Cost For City to Implement Annually</t>
  </si>
  <si>
    <t>Calculation Cell</t>
  </si>
  <si>
    <t>Required Input</t>
  </si>
  <si>
    <t>Low-End Annual Energy Savings (Btu)</t>
  </si>
  <si>
    <t>Optional Input</t>
  </si>
  <si>
    <t>High-End Annual Energy Savings (Btu)</t>
  </si>
  <si>
    <t>Low-End Annual Energy Cost Savings</t>
  </si>
  <si>
    <t>High-End Annual Energy Cost Savings</t>
  </si>
  <si>
    <r>
      <t>Low-End Annual Carbon Reduction (lbs CO</t>
    </r>
    <r>
      <rPr>
        <vertAlign val="subscript"/>
        <sz val="11"/>
        <color rgb="FF000000"/>
        <rFont val="Arial"/>
        <family val="2"/>
      </rPr>
      <t>2</t>
    </r>
    <r>
      <rPr>
        <sz val="11"/>
        <color rgb="FF000000"/>
        <rFont val="Arial"/>
        <family val="2"/>
      </rPr>
      <t>)</t>
    </r>
  </si>
  <si>
    <r>
      <t>High-End Annual Carbon Reduction (lbs CO</t>
    </r>
    <r>
      <rPr>
        <vertAlign val="subscript"/>
        <sz val="11"/>
        <color rgb="FF000000"/>
        <rFont val="Arial"/>
        <family val="2"/>
      </rPr>
      <t>2</t>
    </r>
    <r>
      <rPr>
        <sz val="11"/>
        <color rgb="FF000000"/>
        <rFont val="Arial"/>
        <family val="2"/>
      </rPr>
      <t>)</t>
    </r>
  </si>
  <si>
    <t>Energy Inspectors Needed</t>
  </si>
  <si>
    <t>Input Assumptions</t>
  </si>
  <si>
    <t>This sections summarizes the more detailed information used to calculate the city impacts associated with implementing minimum efficiency standards for rentals, and assumptions can be adapted to suit specific cities more accurately. Many inputs will be auto populated with state specific information or Rocky Mountain Institute's assumptions. A short description of what assumptions are associated with each input, as well as a link to find more city specific data is available. Any dark blue cell require user input, any light blue cell recommends user input using city specific resources, and any white cells should be left alone. This spreadsheet was last updated June 2018, so auto populated inputs may be outdated.</t>
  </si>
  <si>
    <t>Quantifying Number of Rentals</t>
  </si>
  <si>
    <t>Units</t>
  </si>
  <si>
    <t>Comments</t>
  </si>
  <si>
    <t>Resource</t>
  </si>
  <si>
    <t>Number Housing Units</t>
  </si>
  <si>
    <t>Housing Units</t>
  </si>
  <si>
    <t>Enter city into "community facts" input. Select "Housing" tab on left hand side.</t>
  </si>
  <si>
    <t>Census Data for Number of Households by City</t>
  </si>
  <si>
    <t>Census Fact Finder</t>
  </si>
  <si>
    <t>Owner Occupied Rate</t>
  </si>
  <si>
    <t>Owner-occupied housing unit rate</t>
  </si>
  <si>
    <t>Owner-Occupied Housing Unit Rate</t>
  </si>
  <si>
    <t>2016 Census Housing</t>
  </si>
  <si>
    <t>Total Rentals</t>
  </si>
  <si>
    <t>Rental Units</t>
  </si>
  <si>
    <t>This tool assumes efficinecy standards are implemented for long term rentals. If implementing through short term rentals, this cell will need to be updated</t>
  </si>
  <si>
    <t>% Rentals Exempt/Non-Compliant</t>
  </si>
  <si>
    <t>Rough RMI rule of thumb. Should update after developing compliance framework</t>
  </si>
  <si>
    <t>Number Rentals Not Exempt</t>
  </si>
  <si>
    <t>Quantifying Energy Inspectors Required</t>
  </si>
  <si>
    <t>Estimated # of Inspections per Inspector per Year</t>
  </si>
  <si>
    <t>Assumes four inspections per day 260 days per year</t>
  </si>
  <si>
    <t>Number of Years Before Full Compliance</t>
  </si>
  <si>
    <t>Years</t>
  </si>
  <si>
    <t>Time from policy is implemented until all rentals need to be compliant</t>
  </si>
  <si>
    <t>Quantifying Cost to City</t>
  </si>
  <si>
    <t>External Analysis to Set Efficinecy Target</t>
  </si>
  <si>
    <t>RMI assumption. Should think this through more at beginning of implementation framework</t>
  </si>
  <si>
    <t>Cost to Build Inspectors Workforce (Per Inspector)</t>
  </si>
  <si>
    <t>Cost to Build Inspectors Workforce (Total)</t>
  </si>
  <si>
    <t>Verification Cost Per Rental</t>
  </si>
  <si>
    <t>Percentage of Rentals Completing Verification</t>
  </si>
  <si>
    <t>RMI assumption. Should update after developing compliance framework</t>
  </si>
  <si>
    <t>Verification Cost (Total)</t>
  </si>
  <si>
    <t>City Employee Per # of Rentals</t>
  </si>
  <si>
    <t>RMI assumption. Should update with city specific assumption.</t>
  </si>
  <si>
    <t>Rough RMI rule of thumb. Should update with city specific assumption.</t>
  </si>
  <si>
    <t>City Employee Salary (Yearly)</t>
  </si>
  <si>
    <t>RMI Assumption. Should update with city specific assumption.</t>
  </si>
  <si>
    <t>Assumption without Location Factor</t>
  </si>
  <si>
    <t>City Employee Cost (Total)</t>
  </si>
  <si>
    <t>Built in Buffer</t>
  </si>
  <si>
    <t>Assumed cost buffer for unforeseen costs</t>
  </si>
  <si>
    <t>Assumed 10% Buffer</t>
  </si>
  <si>
    <t>Quantifying Energy Costs</t>
  </si>
  <si>
    <t>Electricity Rate</t>
  </si>
  <si>
    <t>$/kWh</t>
  </si>
  <si>
    <t>Auto populates state or national average based on C4. Use resource to find city specific.</t>
  </si>
  <si>
    <t>Autopopulates state average. Use link to find city specific.</t>
  </si>
  <si>
    <t>SLED</t>
  </si>
  <si>
    <t>Natural Gas Rate</t>
  </si>
  <si>
    <t>$/Therm</t>
  </si>
  <si>
    <t>Auto populates state or national average based on C4. Work with local utility to find city specific tariff.</t>
  </si>
  <si>
    <t>EIA N.G.</t>
  </si>
  <si>
    <t>Low End Range of Energy Savings</t>
  </si>
  <si>
    <t>Roughly approximate to bringing existing properties to IECC 1999 efficiency levels. This will be fined tuned after the efficiency target level is set.</t>
  </si>
  <si>
    <t>High Energy Range of Energy Savings</t>
  </si>
  <si>
    <t>Roughly approximate to bringing existing properties to IECC 2006 efficiency levels. This will be fined tuned after the efficiency target level is set.</t>
  </si>
  <si>
    <t>Annual Electricity Consumption (By Household)</t>
  </si>
  <si>
    <t>MWh</t>
  </si>
  <si>
    <t>Scroll to "Electricity Usage", click on the "Per Household/Establishment" button</t>
  </si>
  <si>
    <t>Annual Natural Gas Consumption (By Household)</t>
  </si>
  <si>
    <t>MCf</t>
  </si>
  <si>
    <t>Scroll to "Natural Gas Usage", click on the "Per Household/Establishment" button</t>
  </si>
  <si>
    <t>Quantifying Carbon Reduction</t>
  </si>
  <si>
    <t>Carbon Emission Rate - Electricity</t>
  </si>
  <si>
    <r>
      <t>lb CO</t>
    </r>
    <r>
      <rPr>
        <vertAlign val="subscript"/>
        <sz val="10"/>
        <color rgb="FF000000"/>
        <rFont val="Arial"/>
        <family val="2"/>
      </rPr>
      <t>2</t>
    </r>
    <r>
      <rPr>
        <sz val="10"/>
        <color rgb="FF000000"/>
        <rFont val="Arial"/>
        <family val="2"/>
      </rPr>
      <t>/MWh</t>
    </r>
  </si>
  <si>
    <t>Auto populates state or national average based on C4. Could use utility specific data.</t>
  </si>
  <si>
    <t>Section 10 - Carbon Emission Rate by State</t>
  </si>
  <si>
    <t>eGRID</t>
  </si>
  <si>
    <t>Carbon Emission Rate - Natural Gas</t>
  </si>
  <si>
    <r>
      <t>lb CO</t>
    </r>
    <r>
      <rPr>
        <vertAlign val="subscript"/>
        <sz val="10"/>
        <color rgb="FF000000"/>
        <rFont val="Arial"/>
        <family val="2"/>
      </rPr>
      <t>2</t>
    </r>
    <r>
      <rPr>
        <sz val="10"/>
        <color rgb="FF000000"/>
        <rFont val="Arial"/>
        <family val="2"/>
      </rPr>
      <t>/Therm</t>
    </r>
  </si>
  <si>
    <t>ASHRAE Standard 105 - National Average. This input does not vary by location.</t>
  </si>
  <si>
    <t>ASHRAE Standard 105 - National Average</t>
  </si>
  <si>
    <t>National</t>
  </si>
  <si>
    <t>National Average</t>
  </si>
  <si>
    <t>Cost For City to Implement</t>
  </si>
  <si>
    <r>
      <t>Low-End Annual Carbon Reduction (lbs CO</t>
    </r>
    <r>
      <rPr>
        <b/>
        <vertAlign val="subscript"/>
        <sz val="11"/>
        <color rgb="FF000000"/>
        <rFont val="Arial"/>
        <family val="2"/>
      </rPr>
      <t>2</t>
    </r>
    <r>
      <rPr>
        <b/>
        <sz val="11"/>
        <color rgb="FF000000"/>
        <rFont val="Arial"/>
        <family val="2"/>
      </rPr>
      <t>)</t>
    </r>
  </si>
  <si>
    <r>
      <t>High-End Annual Carbon Reduction (lbs CO</t>
    </r>
    <r>
      <rPr>
        <b/>
        <vertAlign val="subscript"/>
        <sz val="11"/>
        <color rgb="FF000000"/>
        <rFont val="Arial"/>
        <family val="2"/>
      </rPr>
      <t>2</t>
    </r>
    <r>
      <rPr>
        <b/>
        <sz val="11"/>
        <color rgb="FF000000"/>
        <rFont val="Arial"/>
        <family val="2"/>
      </rPr>
      <t>)</t>
    </r>
  </si>
  <si>
    <t>This tool assumes efficiency standards are implemented for long term rentals. If implementing through short term rentals, this cell will need to be updated</t>
  </si>
  <si>
    <t>% Rentals Exempt</t>
  </si>
  <si>
    <t>External Analysis to Set Efficiency Target</t>
  </si>
  <si>
    <t>STATE</t>
  </si>
  <si>
    <t>ElecRate</t>
  </si>
  <si>
    <t>NGRate</t>
  </si>
  <si>
    <t>ElecCarbonRate</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</si>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</sst>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quot;$&quot;#,##0.000"/>
    <numFmt numFmtId="165" formatCode="0.000"/>
    <numFmt numFmtId="166" formatCode="0.0"/>
    <numFmt numFmtId="167" formatCode="0.0%"/>
    <numFmt numFmtId="168" formatCode="&quot;$&quot;#.0,,\ &quot;M&quot;"/>
    <numFmt numFmtId="169" formatCode="#.000\ &quot;T&quot;"/>
    <numFmt numFmtId="170" formatCode="&quot;$&quot;#,##0"/>
    <numFmt numFmtId="171" formatCode="#,##0.0"/>
    <numFmt numFmtId="172" formatCode="##,##0.0,,\ &quot;M&quot;"/>
    <numFmt numFmtId="173" formatCode="#,##0.0,,\ &quot;M&quot;"/>
    <numFmt numFmtId="174" formatCode="&quot;$&quot;#,##0.0,,\ &quot;M&quot;"/>
    <numFmt numFmtId="175" formatCode="&quot;$&quot;#0,\ &quot;K&quot;"/>
    <numFmt numFmtId="176" formatCode="#0,,,\ &quot;B&quot;"/>
    <numFmt numFmtId="177" formatCode="&quot;$&quot;#0,,\ &quot;M&quot;"/>
    <numFmt numFmtId="178" formatCode="&quot;$&quot;#,##0,,\ &quot;M&quot;"/>
    <numFmt numFmtId="179" formatCode="#0,,,,&quot;T&quot;"/>
    <numFmt numFmtId="180" formatCode="#,##0,,\ &quot;M&quot;"/>
  </numFmts>
  <fonts count="27">
    <font>
      <sz val="10"/>
      <color rgb="FF000000"/>
      <name val="Arial"/>
    </font>
    <font>
      <u/>
      <sz val="10"/>
      <color theme="10"/>
      <name val="Arial"/>
    </font>
    <font>
      <sz val="10"/>
      <color rgb="FF000000"/>
      <name val="Arial"/>
    </font>
    <font>
      <b/>
      <sz val="18"/>
      <color theme="0"/>
      <name val="Calibri"/>
      <family val="2"/>
      <scheme val="minor"/>
    </font>
    <font>
      <sz val="10"/>
      <color rgb="FF000000"/>
      <name val="Arial"/>
      <family val="2"/>
    </font>
    <font>
      <b/>
      <sz val="10"/>
      <color rgb="FF000000"/>
      <name val="Arial"/>
      <family val="2"/>
    </font>
    <font>
      <sz val="10"/>
      <name val="Arial"/>
      <family val="2"/>
    </font>
    <font>
      <sz val="11"/>
      <color rgb="FF000000"/>
      <name val="Arial"/>
      <family val="2"/>
    </font>
    <font>
      <b/>
      <sz val="12"/>
      <color rgb="FF000000"/>
      <name val="Arial"/>
      <family val="2"/>
    </font>
    <font>
      <b/>
      <sz val="14"/>
      <color rgb="FF000000"/>
      <name val="Arial"/>
      <family val="2"/>
    </font>
    <font>
      <i/>
      <sz val="10"/>
      <color rgb="FF000000"/>
      <name val="Arial"/>
      <family val="2"/>
    </font>
    <font>
      <b/>
      <sz val="20"/>
      <color theme="0"/>
      <name val="Calibri"/>
      <family val="2"/>
      <scheme val="minor"/>
    </font>
    <font>
      <sz val="11"/>
      <color theme="0"/>
      <name val="Arial"/>
      <family val="2"/>
    </font>
    <font>
      <sz val="11"/>
      <name val="Arial"/>
      <family val="2"/>
    </font>
    <font>
      <sz val="9"/>
      <color indexed="81"/>
      <name val="Tahoma"/>
      <charset val="1"/>
    </font>
    <font>
      <b/>
      <sz val="9"/>
      <color indexed="81"/>
      <name val="Tahoma"/>
      <charset val="1"/>
    </font>
    <font>
      <sz val="10"/>
      <color theme="1"/>
      <name val="Arial"/>
      <family val="2"/>
    </font>
    <font>
      <sz val="14"/>
      <color theme="0"/>
      <name val="Arial"/>
      <family val="2"/>
    </font>
    <font>
      <sz val="10"/>
      <color theme="0"/>
      <name val="Arial"/>
      <family val="2"/>
    </font>
    <font>
      <u/>
      <sz val="10"/>
      <color theme="10"/>
      <name val="Arial"/>
      <family val="2"/>
    </font>
    <font>
      <vertAlign val="subscript"/>
      <sz val="10"/>
      <color rgb="FF000000"/>
      <name val="Arial"/>
      <family val="2"/>
    </font>
    <font>
      <vertAlign val="subscript"/>
      <sz val="11"/>
      <color rgb="FF000000"/>
      <name val="Arial"/>
      <family val="2"/>
    </font>
    <font>
      <b/>
      <sz val="10"/>
      <name val="Arial"/>
      <family val="2"/>
    </font>
    <font>
      <b/>
      <sz val="11"/>
      <color rgb="FF000000"/>
      <name val="Arial"/>
      <family val="2"/>
    </font>
    <font>
      <b/>
      <vertAlign val="subscript"/>
      <sz val="11"/>
      <color rgb="FF000000"/>
      <name val="Arial"/>
      <family val="2"/>
    </font>
    <font>
      <b/>
      <sz val="11"/>
      <name val="Arial"/>
      <family val="2"/>
    </font>
    <font>
      <b/>
      <u/>
      <sz val="18"/>
      <color rgb="FF000000"/>
      <name val="Arial"/>
      <family val="2"/>
    </font>
  </fonts>
  <fills count="7">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theme="4" tint="-0.499984740745262"/>
        <bgColor indexed="64"/>
      </patternFill>
    </fill>
    <fill>
      <patternFill patternType="solid">
        <fgColor rgb="FF00B0F0"/>
        <bgColor indexed="64"/>
      </patternFill>
    </fill>
    <fill>
      <patternFill patternType="solid">
        <fgColor theme="0" tint="-0.14999847407452621"/>
        <bgColor indexed="64"/>
      </patternFill>
    </fill>
  </fills>
  <borders count="18">
    <border>
      <left/>
      <right/>
      <top/>
      <bottom/>
      <diagonal/>
    </border>
    <border>
      <left style="medium">
        <color theme="8" tint="-0.499984740745262"/>
      </left>
      <right/>
      <top/>
      <bottom/>
      <diagonal/>
    </border>
    <border>
      <left style="medium">
        <color theme="8" tint="-0.499984740745262"/>
      </left>
      <right style="medium">
        <color theme="8" tint="-0.499984740745262"/>
      </right>
      <top style="medium">
        <color theme="8" tint="-0.499984740745262"/>
      </top>
      <bottom style="medium">
        <color theme="8" tint="-0.499984740745262"/>
      </bottom>
      <diagonal/>
    </border>
    <border>
      <left style="medium">
        <color theme="8" tint="-0.499984740745262"/>
      </left>
      <right style="medium">
        <color theme="8" tint="-0.499984740745262"/>
      </right>
      <top/>
      <bottom style="medium">
        <color theme="8" tint="-0.49998474074526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theme="8" tint="-0.499984740745262"/>
      </left>
      <right style="medium">
        <color theme="8" tint="-0.499984740745262"/>
      </right>
      <top style="medium">
        <color theme="8" tint="-0.499984740745262"/>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6">
    <xf numFmtId="0" fontId="0" fillId="0" borderId="0"/>
    <xf numFmtId="0" fontId="1" fillId="0" borderId="0" applyNumberFormat="0" applyFill="0" applyBorder="0" applyAlignment="0" applyProtection="0"/>
    <xf numFmtId="9" fontId="2" fillId="0" borderId="0" applyFont="0" applyFill="0" applyBorder="0" applyAlignment="0" applyProtection="0"/>
    <xf numFmtId="0" fontId="4" fillId="0" borderId="0"/>
    <xf numFmtId="0" fontId="19" fillId="0" borderId="0" applyNumberFormat="0" applyFill="0" applyBorder="0" applyAlignment="0" applyProtection="0"/>
    <xf numFmtId="9" fontId="4" fillId="0" borderId="0" applyFont="0" applyFill="0" applyBorder="0" applyAlignment="0" applyProtection="0"/>
  </cellStyleXfs>
  <cellXfs count="122">
    <xf numFmtId="0" fontId="0" fillId="0" borderId="0" xfId="0" applyFont="1" applyAlignment="1"/>
    <xf numFmtId="0" fontId="0" fillId="0" borderId="0" xfId="0" applyAlignment="1">
      <alignment horizontal="center" vertical="center"/>
    </xf>
    <xf numFmtId="0" fontId="0" fillId="0" borderId="0" xfId="0" applyFont="1" applyAlignment="1">
      <alignment horizontal="center"/>
    </xf>
    <xf numFmtId="0" fontId="5" fillId="0" borderId="0" xfId="0" applyFont="1" applyAlignment="1">
      <alignment horizontal="center"/>
    </xf>
    <xf numFmtId="0" fontId="6" fillId="0" borderId="0" xfId="0" applyFont="1" applyFill="1" applyAlignment="1">
      <alignment horizontal="center"/>
    </xf>
    <xf numFmtId="0" fontId="0" fillId="0" borderId="0" xfId="0" applyFont="1" applyBorder="1" applyAlignment="1">
      <alignment horizontal="center"/>
    </xf>
    <xf numFmtId="0" fontId="0" fillId="0" borderId="0" xfId="0" applyFont="1" applyBorder="1" applyAlignment="1"/>
    <xf numFmtId="0" fontId="0" fillId="0" borderId="0" xfId="0" applyFont="1" applyFill="1" applyAlignment="1">
      <alignment horizontal="center"/>
    </xf>
    <xf numFmtId="0" fontId="6" fillId="0" borderId="0" xfId="0" applyFont="1" applyAlignment="1">
      <alignment horizontal="center"/>
    </xf>
    <xf numFmtId="3" fontId="12" fillId="2" borderId="2" xfId="0" applyNumberFormat="1" applyFont="1" applyFill="1" applyBorder="1" applyAlignment="1">
      <alignment horizontal="center"/>
    </xf>
    <xf numFmtId="0" fontId="13" fillId="0" borderId="3" xfId="0" applyFont="1" applyFill="1" applyBorder="1" applyAlignment="1">
      <alignment horizontal="center"/>
    </xf>
    <xf numFmtId="170" fontId="7" fillId="0" borderId="2" xfId="0" applyNumberFormat="1" applyFont="1" applyFill="1" applyBorder="1" applyAlignment="1">
      <alignment horizontal="center"/>
    </xf>
    <xf numFmtId="170" fontId="7" fillId="0" borderId="2" xfId="2" applyNumberFormat="1" applyFont="1" applyFill="1" applyBorder="1" applyAlignment="1">
      <alignment horizontal="center"/>
    </xf>
    <xf numFmtId="165" fontId="6" fillId="0" borderId="0" xfId="0" applyNumberFormat="1" applyFont="1" applyAlignment="1">
      <alignment horizontal="center"/>
    </xf>
    <xf numFmtId="165" fontId="6" fillId="0" borderId="0" xfId="0" applyNumberFormat="1" applyFont="1" applyFill="1" applyAlignment="1">
      <alignment horizontal="center"/>
    </xf>
    <xf numFmtId="3" fontId="13" fillId="0" borderId="2" xfId="0" applyNumberFormat="1" applyFont="1" applyFill="1" applyBorder="1" applyAlignment="1">
      <alignment horizontal="center"/>
    </xf>
    <xf numFmtId="3" fontId="13" fillId="0" borderId="0" xfId="0" applyNumberFormat="1" applyFont="1" applyFill="1" applyBorder="1" applyAlignment="1">
      <alignment horizontal="center"/>
    </xf>
    <xf numFmtId="0" fontId="4" fillId="0" borderId="0" xfId="0" applyFont="1" applyBorder="1" applyAlignment="1">
      <alignment horizontal="center"/>
    </xf>
    <xf numFmtId="0" fontId="0" fillId="0" borderId="0" xfId="0"/>
    <xf numFmtId="0" fontId="4" fillId="0" borderId="0" xfId="0" applyFont="1" applyBorder="1" applyAlignment="1"/>
    <xf numFmtId="0" fontId="0" fillId="0" borderId="0" xfId="0" applyBorder="1"/>
    <xf numFmtId="3" fontId="0" fillId="0" borderId="0" xfId="0" applyNumberFormat="1" applyFont="1" applyBorder="1" applyAlignment="1">
      <alignment horizontal="center"/>
    </xf>
    <xf numFmtId="0" fontId="16" fillId="0" borderId="0" xfId="0" applyFont="1" applyBorder="1" applyAlignment="1">
      <alignment horizontal="center"/>
    </xf>
    <xf numFmtId="0" fontId="9" fillId="0" borderId="0" xfId="0" applyFont="1" applyBorder="1" applyAlignment="1">
      <alignment horizontal="left"/>
    </xf>
    <xf numFmtId="0" fontId="8" fillId="3" borderId="0" xfId="0" applyFont="1" applyFill="1" applyBorder="1" applyAlignment="1">
      <alignment vertical="top"/>
    </xf>
    <xf numFmtId="0" fontId="0" fillId="3" borderId="0" xfId="0" applyFont="1" applyFill="1" applyBorder="1" applyAlignment="1"/>
    <xf numFmtId="0" fontId="5" fillId="0" borderId="0" xfId="0" applyFont="1" applyBorder="1" applyAlignment="1">
      <alignment horizontal="center" vertical="center"/>
    </xf>
    <xf numFmtId="0" fontId="0" fillId="3" borderId="0" xfId="0" applyFill="1" applyBorder="1"/>
    <xf numFmtId="0" fontId="0" fillId="3" borderId="0" xfId="0" applyFont="1" applyFill="1" applyBorder="1" applyAlignment="1">
      <alignment horizontal="center"/>
    </xf>
    <xf numFmtId="0" fontId="0" fillId="3" borderId="0" xfId="0" applyFill="1" applyBorder="1" applyAlignment="1">
      <alignment horizontal="center" vertical="center"/>
    </xf>
    <xf numFmtId="0" fontId="4" fillId="3" borderId="0" xfId="0" applyFont="1" applyFill="1" applyBorder="1" applyAlignment="1"/>
    <xf numFmtId="0" fontId="1" fillId="3" borderId="0" xfId="1" applyFill="1" applyBorder="1" applyAlignment="1"/>
    <xf numFmtId="0" fontId="6" fillId="0" borderId="0" xfId="0" applyFont="1" applyBorder="1" applyAlignment="1">
      <alignment horizontal="center"/>
    </xf>
    <xf numFmtId="0" fontId="4" fillId="0" borderId="0" xfId="0" applyFont="1" applyFill="1" applyBorder="1" applyAlignment="1">
      <alignment horizontal="center"/>
    </xf>
    <xf numFmtId="0" fontId="17" fillId="2" borderId="2" xfId="0" applyFont="1" applyFill="1" applyBorder="1" applyAlignment="1">
      <alignment horizontal="center"/>
    </xf>
    <xf numFmtId="0" fontId="4" fillId="0" borderId="4" xfId="0" applyFont="1" applyBorder="1" applyAlignment="1">
      <alignment horizontal="center"/>
    </xf>
    <xf numFmtId="3" fontId="12" fillId="2" borderId="4" xfId="0" applyNumberFormat="1" applyFont="1" applyFill="1" applyBorder="1" applyAlignment="1">
      <alignment horizontal="center"/>
    </xf>
    <xf numFmtId="0" fontId="18" fillId="5" borderId="4" xfId="0" applyFont="1" applyFill="1" applyBorder="1" applyAlignment="1">
      <alignment horizontal="center"/>
    </xf>
    <xf numFmtId="166" fontId="12" fillId="5" borderId="3" xfId="0" applyNumberFormat="1" applyFont="1" applyFill="1" applyBorder="1" applyAlignment="1">
      <alignment horizontal="center"/>
    </xf>
    <xf numFmtId="170" fontId="12" fillId="5" borderId="2" xfId="0" applyNumberFormat="1" applyFont="1" applyFill="1" applyBorder="1" applyAlignment="1">
      <alignment horizontal="center"/>
    </xf>
    <xf numFmtId="170" fontId="12" fillId="5" borderId="3" xfId="0" applyNumberFormat="1" applyFont="1" applyFill="1" applyBorder="1" applyAlignment="1">
      <alignment horizontal="center"/>
    </xf>
    <xf numFmtId="166" fontId="12" fillId="5" borderId="4" xfId="0" applyNumberFormat="1" applyFont="1" applyFill="1" applyBorder="1" applyAlignment="1">
      <alignment horizontal="center"/>
    </xf>
    <xf numFmtId="167" fontId="12" fillId="5" borderId="3" xfId="2" applyNumberFormat="1" applyFont="1" applyFill="1" applyBorder="1" applyAlignment="1">
      <alignment horizontal="center"/>
    </xf>
    <xf numFmtId="3" fontId="12" fillId="5" borderId="2" xfId="0" applyNumberFormat="1" applyFont="1" applyFill="1" applyBorder="1" applyAlignment="1">
      <alignment horizontal="center"/>
    </xf>
    <xf numFmtId="2" fontId="12" fillId="5" borderId="2" xfId="0" applyNumberFormat="1" applyFont="1" applyFill="1" applyBorder="1" applyAlignment="1">
      <alignment horizontal="center"/>
    </xf>
    <xf numFmtId="164" fontId="12" fillId="5" borderId="2" xfId="0" applyNumberFormat="1" applyFont="1" applyFill="1" applyBorder="1" applyAlignment="1">
      <alignment horizontal="center"/>
    </xf>
    <xf numFmtId="166" fontId="12" fillId="5" borderId="2" xfId="0" applyNumberFormat="1" applyFont="1" applyFill="1" applyBorder="1" applyAlignment="1">
      <alignment horizontal="center"/>
    </xf>
    <xf numFmtId="0" fontId="22" fillId="0" borderId="0" xfId="0" applyFont="1" applyFill="1" applyBorder="1" applyAlignment="1">
      <alignment horizontal="center"/>
    </xf>
    <xf numFmtId="9" fontId="12" fillId="5" borderId="12" xfId="2" applyFont="1" applyFill="1" applyBorder="1" applyAlignment="1">
      <alignment horizontal="center"/>
    </xf>
    <xf numFmtId="9" fontId="12" fillId="5" borderId="4" xfId="2" applyFont="1" applyFill="1" applyBorder="1" applyAlignment="1">
      <alignment horizontal="center"/>
    </xf>
    <xf numFmtId="0" fontId="0" fillId="3" borderId="13" xfId="0" applyFont="1" applyFill="1" applyBorder="1" applyAlignment="1">
      <alignment horizontal="center"/>
    </xf>
    <xf numFmtId="0" fontId="3" fillId="4" borderId="14" xfId="0" applyFont="1" applyFill="1" applyBorder="1" applyAlignment="1">
      <alignment horizontal="center" vertical="center"/>
    </xf>
    <xf numFmtId="0" fontId="11" fillId="4" borderId="16" xfId="0" applyFont="1" applyFill="1" applyBorder="1" applyAlignment="1">
      <alignment vertical="center"/>
    </xf>
    <xf numFmtId="0" fontId="0" fillId="3" borderId="7" xfId="0" applyFont="1" applyFill="1" applyBorder="1" applyAlignment="1"/>
    <xf numFmtId="0" fontId="0" fillId="0" borderId="8" xfId="0" applyFont="1" applyBorder="1" applyAlignment="1"/>
    <xf numFmtId="0" fontId="0" fillId="3" borderId="8" xfId="0" applyFill="1" applyBorder="1"/>
    <xf numFmtId="0" fontId="0" fillId="3" borderId="10" xfId="0" applyFont="1" applyFill="1" applyBorder="1" applyAlignment="1"/>
    <xf numFmtId="0" fontId="0" fillId="3" borderId="17" xfId="0" applyFont="1" applyFill="1" applyBorder="1" applyAlignment="1"/>
    <xf numFmtId="0" fontId="5" fillId="0" borderId="8" xfId="0" applyFont="1" applyBorder="1" applyAlignment="1"/>
    <xf numFmtId="0" fontId="19" fillId="0" borderId="8" xfId="1" applyFont="1" applyBorder="1" applyAlignment="1"/>
    <xf numFmtId="0" fontId="0" fillId="0" borderId="13" xfId="0" applyFont="1" applyBorder="1" applyAlignment="1">
      <alignment horizontal="center"/>
    </xf>
    <xf numFmtId="0" fontId="0" fillId="0" borderId="13" xfId="0" applyFont="1" applyBorder="1" applyAlignment="1"/>
    <xf numFmtId="0" fontId="0" fillId="0" borderId="17" xfId="0" applyFont="1" applyBorder="1" applyAlignment="1"/>
    <xf numFmtId="0" fontId="1" fillId="3" borderId="8" xfId="1" applyFill="1" applyBorder="1" applyAlignment="1"/>
    <xf numFmtId="0" fontId="6" fillId="0" borderId="0" xfId="0" applyFont="1" applyFill="1" applyBorder="1" applyAlignment="1">
      <alignment horizontal="center"/>
    </xf>
    <xf numFmtId="0" fontId="23" fillId="6" borderId="8" xfId="0" applyFont="1" applyFill="1" applyBorder="1" applyAlignment="1">
      <alignment horizontal="center"/>
    </xf>
    <xf numFmtId="169" fontId="23" fillId="6" borderId="8" xfId="0" applyNumberFormat="1" applyFont="1" applyFill="1" applyBorder="1" applyAlignment="1">
      <alignment horizontal="center" vertical="center"/>
    </xf>
    <xf numFmtId="168" fontId="23" fillId="6" borderId="8" xfId="0" applyNumberFormat="1" applyFont="1" applyFill="1" applyBorder="1" applyAlignment="1">
      <alignment horizontal="center" vertical="center"/>
    </xf>
    <xf numFmtId="0" fontId="23" fillId="6" borderId="7" xfId="0" applyFont="1" applyFill="1" applyBorder="1" applyAlignment="1">
      <alignment horizontal="left"/>
    </xf>
    <xf numFmtId="0" fontId="5" fillId="6" borderId="7" xfId="0" applyFont="1" applyFill="1" applyBorder="1" applyAlignment="1">
      <alignment horizontal="left"/>
    </xf>
    <xf numFmtId="0" fontId="23" fillId="6" borderId="10" xfId="0" applyFont="1" applyFill="1" applyBorder="1" applyAlignment="1">
      <alignment horizontal="left"/>
    </xf>
    <xf numFmtId="0" fontId="4" fillId="0" borderId="0" xfId="3" applyFont="1" applyAlignment="1">
      <alignment horizontal="center"/>
    </xf>
    <xf numFmtId="165" fontId="4" fillId="0" borderId="0" xfId="3" applyNumberFormat="1" applyFont="1" applyAlignment="1">
      <alignment horizontal="center"/>
    </xf>
    <xf numFmtId="9" fontId="12" fillId="2" borderId="2" xfId="5" applyFont="1" applyFill="1" applyBorder="1" applyAlignment="1">
      <alignment horizontal="center"/>
    </xf>
    <xf numFmtId="4" fontId="4" fillId="0" borderId="0" xfId="3" applyNumberFormat="1" applyFont="1" applyAlignment="1">
      <alignment horizontal="center"/>
    </xf>
    <xf numFmtId="0" fontId="4" fillId="0" borderId="0" xfId="0" applyFont="1" applyAlignment="1"/>
    <xf numFmtId="0" fontId="4" fillId="0" borderId="0" xfId="0" applyFont="1" applyAlignment="1">
      <alignment horizontal="center"/>
    </xf>
    <xf numFmtId="165" fontId="4" fillId="0" borderId="0" xfId="0" applyNumberFormat="1" applyFont="1" applyAlignment="1">
      <alignment horizontal="center"/>
    </xf>
    <xf numFmtId="165" fontId="4" fillId="0" borderId="0" xfId="0" applyNumberFormat="1" applyFont="1" applyFill="1" applyAlignment="1">
      <alignment horizontal="center"/>
    </xf>
    <xf numFmtId="0" fontId="4" fillId="0" borderId="0" xfId="0" applyFont="1" applyFill="1" applyAlignment="1">
      <alignment horizontal="center"/>
    </xf>
    <xf numFmtId="0" fontId="10" fillId="0" borderId="8" xfId="0" applyFont="1" applyBorder="1" applyAlignment="1">
      <alignment wrapText="1"/>
    </xf>
    <xf numFmtId="0" fontId="10" fillId="0" borderId="1" xfId="0" applyFont="1" applyBorder="1" applyAlignment="1"/>
    <xf numFmtId="0" fontId="10" fillId="0" borderId="8" xfId="0" applyFont="1" applyBorder="1" applyAlignment="1"/>
    <xf numFmtId="0" fontId="10" fillId="0" borderId="5" xfId="0" applyFont="1" applyBorder="1" applyAlignment="1"/>
    <xf numFmtId="0" fontId="4" fillId="0" borderId="0" xfId="0" applyFont="1" applyBorder="1" applyAlignment="1">
      <alignment horizontal="center" vertical="center"/>
    </xf>
    <xf numFmtId="9" fontId="12" fillId="5" borderId="2" xfId="2" applyFont="1" applyFill="1" applyBorder="1" applyAlignment="1">
      <alignment horizontal="center" vertical="center"/>
    </xf>
    <xf numFmtId="0" fontId="0" fillId="0" borderId="0" xfId="0" applyFont="1" applyBorder="1" applyAlignment="1">
      <alignment horizontal="center" vertical="center"/>
    </xf>
    <xf numFmtId="3" fontId="12" fillId="5" borderId="3" xfId="0" applyNumberFormat="1" applyFont="1" applyFill="1" applyBorder="1" applyAlignment="1">
      <alignment horizontal="center" vertical="center"/>
    </xf>
    <xf numFmtId="9" fontId="12" fillId="2" borderId="2" xfId="2" applyFont="1" applyFill="1" applyBorder="1" applyAlignment="1">
      <alignment horizontal="center"/>
    </xf>
    <xf numFmtId="171" fontId="12" fillId="2" borderId="4" xfId="0" applyNumberFormat="1" applyFont="1" applyFill="1" applyBorder="1" applyAlignment="1">
      <alignment horizontal="center"/>
    </xf>
    <xf numFmtId="3" fontId="25" fillId="6" borderId="11" xfId="0" applyNumberFormat="1" applyFont="1" applyFill="1" applyBorder="1" applyAlignment="1">
      <alignment horizontal="center"/>
    </xf>
    <xf numFmtId="172" fontId="23" fillId="6" borderId="9" xfId="0" applyNumberFormat="1" applyFont="1" applyFill="1" applyBorder="1" applyAlignment="1">
      <alignment horizontal="center" vertical="center"/>
    </xf>
    <xf numFmtId="173" fontId="23" fillId="6" borderId="9" xfId="0" applyNumberFormat="1" applyFont="1" applyFill="1" applyBorder="1" applyAlignment="1">
      <alignment horizontal="center" vertical="center"/>
    </xf>
    <xf numFmtId="174" fontId="23" fillId="6" borderId="9" xfId="0" applyNumberFormat="1" applyFont="1" applyFill="1" applyBorder="1" applyAlignment="1">
      <alignment horizontal="center" vertical="center"/>
    </xf>
    <xf numFmtId="0" fontId="19" fillId="0" borderId="0" xfId="1" applyFont="1" applyAlignment="1"/>
    <xf numFmtId="175" fontId="23" fillId="6" borderId="9" xfId="0" applyNumberFormat="1" applyFont="1" applyFill="1" applyBorder="1" applyAlignment="1">
      <alignment horizontal="center" vertical="center"/>
    </xf>
    <xf numFmtId="176" fontId="23" fillId="6" borderId="9" xfId="0" applyNumberFormat="1" applyFont="1" applyFill="1" applyBorder="1" applyAlignment="1">
      <alignment horizontal="center" vertical="center"/>
    </xf>
    <xf numFmtId="177" fontId="23" fillId="6" borderId="9" xfId="0" applyNumberFormat="1" applyFont="1" applyFill="1" applyBorder="1" applyAlignment="1">
      <alignment horizontal="center" vertical="center"/>
    </xf>
    <xf numFmtId="178" fontId="23" fillId="6" borderId="9" xfId="0" applyNumberFormat="1" applyFont="1" applyFill="1" applyBorder="1" applyAlignment="1">
      <alignment horizontal="center" vertical="center"/>
    </xf>
    <xf numFmtId="179" fontId="23" fillId="6" borderId="9" xfId="0" applyNumberFormat="1" applyFont="1" applyFill="1" applyBorder="1" applyAlignment="1">
      <alignment horizontal="center" vertical="center"/>
    </xf>
    <xf numFmtId="180" fontId="23" fillId="6" borderId="9" xfId="0" applyNumberFormat="1" applyFont="1" applyFill="1" applyBorder="1" applyAlignment="1">
      <alignment horizontal="center" vertical="center"/>
    </xf>
    <xf numFmtId="0" fontId="10" fillId="0" borderId="0" xfId="0" applyFont="1" applyBorder="1" applyAlignment="1">
      <alignment horizontal="left"/>
    </xf>
    <xf numFmtId="0" fontId="7" fillId="3" borderId="13" xfId="0" applyFont="1" applyFill="1" applyBorder="1" applyAlignment="1">
      <alignment horizontal="center"/>
    </xf>
    <xf numFmtId="0" fontId="5" fillId="0" borderId="0" xfId="0" applyFont="1" applyBorder="1" applyAlignment="1">
      <alignment horizontal="center"/>
    </xf>
    <xf numFmtId="0" fontId="9" fillId="0" borderId="0" xfId="0" applyFont="1" applyFill="1" applyBorder="1" applyAlignment="1">
      <alignment horizontal="center"/>
    </xf>
    <xf numFmtId="0" fontId="4" fillId="0" borderId="0" xfId="0" applyFont="1" applyBorder="1" applyAlignment="1">
      <alignment horizontal="left" wrapText="1"/>
    </xf>
    <xf numFmtId="0" fontId="4" fillId="0" borderId="8" xfId="0" applyFont="1" applyBorder="1" applyAlignment="1">
      <alignment horizontal="left" wrapText="1"/>
    </xf>
    <xf numFmtId="0" fontId="10" fillId="0" borderId="0" xfId="0" applyFont="1" applyBorder="1" applyAlignment="1">
      <alignment horizontal="left"/>
    </xf>
    <xf numFmtId="0" fontId="5" fillId="0" borderId="0" xfId="0" applyFont="1" applyBorder="1" applyAlignment="1">
      <alignment horizontal="center"/>
    </xf>
    <xf numFmtId="0" fontId="10" fillId="0" borderId="0" xfId="0" applyFont="1" applyFill="1" applyBorder="1" applyAlignment="1">
      <alignment horizontal="left"/>
    </xf>
    <xf numFmtId="0" fontId="9" fillId="0" borderId="0" xfId="0" applyFont="1" applyFill="1" applyBorder="1" applyAlignment="1">
      <alignment horizontal="center"/>
    </xf>
    <xf numFmtId="0" fontId="9" fillId="0" borderId="8" xfId="0" applyFont="1" applyFill="1" applyBorder="1" applyAlignment="1">
      <alignment horizontal="center"/>
    </xf>
    <xf numFmtId="0" fontId="4" fillId="0" borderId="0" xfId="0" applyFont="1" applyBorder="1" applyAlignment="1">
      <alignment horizontal="left" wrapText="1"/>
    </xf>
    <xf numFmtId="0" fontId="4" fillId="0" borderId="8" xfId="0" applyFont="1" applyBorder="1" applyAlignment="1">
      <alignment horizontal="left" wrapText="1"/>
    </xf>
    <xf numFmtId="0" fontId="4" fillId="0" borderId="0" xfId="0" applyFont="1" applyBorder="1" applyAlignment="1">
      <alignment horizontal="left" vertical="center" wrapText="1"/>
    </xf>
    <xf numFmtId="0" fontId="4" fillId="0" borderId="8" xfId="0" applyFont="1" applyBorder="1" applyAlignment="1">
      <alignment horizontal="left" vertical="center" wrapText="1"/>
    </xf>
    <xf numFmtId="0" fontId="26" fillId="6" borderId="6" xfId="0" applyFont="1" applyFill="1" applyBorder="1" applyAlignment="1">
      <alignment horizontal="left" vertical="top"/>
    </xf>
    <xf numFmtId="0" fontId="26" fillId="6" borderId="16" xfId="0" applyFont="1" applyFill="1" applyBorder="1" applyAlignment="1">
      <alignment horizontal="left" vertical="top"/>
    </xf>
    <xf numFmtId="0" fontId="11" fillId="4" borderId="15" xfId="0" applyFont="1" applyFill="1" applyBorder="1" applyAlignment="1">
      <alignment horizontal="left" vertical="center"/>
    </xf>
    <xf numFmtId="0" fontId="7" fillId="3" borderId="13" xfId="0" applyFont="1" applyFill="1" applyBorder="1" applyAlignment="1">
      <alignment horizontal="center"/>
    </xf>
    <xf numFmtId="0" fontId="10" fillId="0" borderId="0" xfId="0" applyFont="1" applyBorder="1" applyAlignment="1">
      <alignment horizontal="left" vertical="center" wrapText="1"/>
    </xf>
    <xf numFmtId="0" fontId="10" fillId="0" borderId="0" xfId="0" applyFont="1" applyBorder="1" applyAlignment="1">
      <alignment horizontal="left" wrapText="1"/>
    </xf>
  </cellXfs>
  <cellStyles count="6">
    <cellStyle name="Hyperlink" xfId="1" builtinId="8"/>
    <cellStyle name="Hyperlink 2" xfId="4" xr:uid="{00000000-0005-0000-0000-000001000000}"/>
    <cellStyle name="Normal" xfId="0" builtinId="0"/>
    <cellStyle name="Normal 2" xfId="3" xr:uid="{00000000-0005-0000-0000-000003000000}"/>
    <cellStyle name="Percent" xfId="2" builtinId="5"/>
    <cellStyle name="Percent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24804</xdr:colOff>
      <xdr:row>0</xdr:row>
      <xdr:rowOff>20636</xdr:rowOff>
    </xdr:from>
    <xdr:to>
      <xdr:col>1</xdr:col>
      <xdr:colOff>652143</xdr:colOff>
      <xdr:row>0</xdr:row>
      <xdr:rowOff>788666</xdr:rowOff>
    </xdr:to>
    <xdr:pic>
      <xdr:nvPicPr>
        <xdr:cNvPr id="2" name="Picture 1">
          <a:extLst>
            <a:ext uri="{FF2B5EF4-FFF2-40B4-BE49-F238E27FC236}">
              <a16:creationId xmlns:a16="http://schemas.microsoft.com/office/drawing/2014/main" id="{5F40944A-AD84-4D21-A1F8-93B811270DBB}"/>
            </a:ext>
          </a:extLst>
        </xdr:cNvPr>
        <xdr:cNvPicPr>
          <a:picLocks noChangeAspect="1"/>
        </xdr:cNvPicPr>
      </xdr:nvPicPr>
      <xdr:blipFill>
        <a:blip xmlns:r="http://schemas.openxmlformats.org/officeDocument/2006/relationships" r:embed="rId1"/>
        <a:stretch>
          <a:fillRect/>
        </a:stretch>
      </xdr:blipFill>
      <xdr:spPr>
        <a:xfrm>
          <a:off x="24804" y="20636"/>
          <a:ext cx="765452" cy="768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24804</xdr:colOff>
      <xdr:row>0</xdr:row>
      <xdr:rowOff>20636</xdr:rowOff>
    </xdr:from>
    <xdr:to>
      <xdr:col>1</xdr:col>
      <xdr:colOff>652143</xdr:colOff>
      <xdr:row>0</xdr:row>
      <xdr:rowOff>788666</xdr:rowOff>
    </xdr:to>
    <xdr:pic>
      <xdr:nvPicPr>
        <xdr:cNvPr id="2" name="Picture 1">
          <a:extLst>
            <a:ext uri="{FF2B5EF4-FFF2-40B4-BE49-F238E27FC236}">
              <a16:creationId xmlns:a16="http://schemas.microsoft.com/office/drawing/2014/main" id="{4EC069B7-4E32-407B-B255-E7A04D536A74}"/>
            </a:ext>
          </a:extLst>
        </xdr:cNvPr>
        <xdr:cNvPicPr>
          <a:picLocks noChangeAspect="1"/>
        </xdr:cNvPicPr>
      </xdr:nvPicPr>
      <xdr:blipFill>
        <a:blip xmlns:r="http://schemas.openxmlformats.org/officeDocument/2006/relationships" r:embed="rId1"/>
        <a:stretch>
          <a:fillRect/>
        </a:stretch>
      </xdr:blipFill>
      <xdr:spPr>
        <a:xfrm>
          <a:off x="24804" y="20636"/>
          <a:ext cx="765452" cy="7680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apps1.eere.energy.gov/sled/" TargetMode="External"/><Relationship Id="rId7" Type="http://schemas.openxmlformats.org/officeDocument/2006/relationships/hyperlink" Target="https://factfinder.census.gov/faces/nav/jsf/pages/index.xhtml" TargetMode="External"/><Relationship Id="rId2" Type="http://schemas.openxmlformats.org/officeDocument/2006/relationships/hyperlink" Target="https://www.epa.gov/sites/production/files/2017-02/documents/egrid2014_summarytables_v2.pdf" TargetMode="External"/><Relationship Id="rId1" Type="http://schemas.openxmlformats.org/officeDocument/2006/relationships/hyperlink" Target="https://www.census.gov/quickfacts/fact/table/bostoncitymassachusetts/PST045216" TargetMode="External"/><Relationship Id="rId6" Type="http://schemas.openxmlformats.org/officeDocument/2006/relationships/hyperlink" Target="https://apps1.eere.energy.gov/sled/" TargetMode="External"/><Relationship Id="rId11" Type="http://schemas.openxmlformats.org/officeDocument/2006/relationships/comments" Target="../comments1.xml"/><Relationship Id="rId5" Type="http://schemas.openxmlformats.org/officeDocument/2006/relationships/hyperlink" Target="https://apps1.eere.energy.gov/sled/" TargetMode="External"/><Relationship Id="rId10" Type="http://schemas.openxmlformats.org/officeDocument/2006/relationships/vmlDrawing" Target="../drawings/vmlDrawing1.vml"/><Relationship Id="rId4" Type="http://schemas.openxmlformats.org/officeDocument/2006/relationships/hyperlink" Target="https://www.eia.gov/dnav/ng/ng_pri_sum_a_EPG0_PRS_DMcf_m.htm"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apps1.eere.energy.gov/sled/" TargetMode="External"/><Relationship Id="rId7" Type="http://schemas.openxmlformats.org/officeDocument/2006/relationships/hyperlink" Target="https://apps1.eere.energy.gov/sled/" TargetMode="External"/><Relationship Id="rId2" Type="http://schemas.openxmlformats.org/officeDocument/2006/relationships/hyperlink" Target="https://www.epa.gov/sites/production/files/2017-02/documents/egrid2014_summarytables_v2.pdf" TargetMode="External"/><Relationship Id="rId1" Type="http://schemas.openxmlformats.org/officeDocument/2006/relationships/hyperlink" Target="https://www.census.gov/quickfacts/fact/table/bostoncitymassachusetts/PST045216" TargetMode="External"/><Relationship Id="rId6" Type="http://schemas.openxmlformats.org/officeDocument/2006/relationships/hyperlink" Target="https://factfinder.census.gov/faces/nav/jsf/pages/index.xhtml" TargetMode="External"/><Relationship Id="rId11" Type="http://schemas.openxmlformats.org/officeDocument/2006/relationships/comments" Target="../comments2.xml"/><Relationship Id="rId5" Type="http://schemas.openxmlformats.org/officeDocument/2006/relationships/hyperlink" Target="https://apps1.eere.energy.gov/sled/" TargetMode="External"/><Relationship Id="rId10" Type="http://schemas.openxmlformats.org/officeDocument/2006/relationships/vmlDrawing" Target="../drawings/vmlDrawing2.vml"/><Relationship Id="rId4" Type="http://schemas.openxmlformats.org/officeDocument/2006/relationships/hyperlink" Target="https://www.eia.gov/dnav/ng/ng_pri_sum_a_EPG0_PRS_DMcf_m.htm"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5"/>
  <sheetViews>
    <sheetView showGridLines="0" tabSelected="1" zoomScale="85" zoomScaleNormal="85" workbookViewId="0">
      <selection activeCell="B6" sqref="B6:G7"/>
    </sheetView>
  </sheetViews>
  <sheetFormatPr defaultRowHeight="12.75"/>
  <cols>
    <col min="1" max="1" width="2" style="25" customWidth="1"/>
    <col min="2" max="2" width="42.85546875" style="2" customWidth="1"/>
    <col min="3" max="3" width="24.28515625" style="2" customWidth="1"/>
    <col min="4" max="4" width="18.5703125" style="2" customWidth="1"/>
    <col min="5" max="5" width="51.7109375" style="2" customWidth="1"/>
    <col min="6" max="6" width="29" style="2" customWidth="1"/>
    <col min="7" max="7" width="18.7109375" customWidth="1"/>
    <col min="8" max="8" width="19.140625" style="25" customWidth="1"/>
    <col min="9" max="10" width="9" style="18"/>
    <col min="11" max="11" width="12" style="18" bestFit="1" customWidth="1"/>
    <col min="12" max="23" width="9" style="18"/>
  </cols>
  <sheetData>
    <row r="1" spans="1:23" s="1" customFormat="1" ht="62.25" customHeight="1">
      <c r="A1" s="51"/>
      <c r="B1" s="118" t="s">
        <v>0</v>
      </c>
      <c r="C1" s="118"/>
      <c r="D1" s="118"/>
      <c r="E1" s="118"/>
      <c r="F1" s="118"/>
      <c r="G1" s="52"/>
      <c r="H1" s="29"/>
      <c r="I1" s="18"/>
      <c r="J1" s="18"/>
      <c r="K1" s="18"/>
      <c r="L1" s="18"/>
      <c r="M1" s="18"/>
      <c r="N1" s="18"/>
      <c r="O1" s="18"/>
      <c r="P1" s="18"/>
      <c r="Q1" s="18"/>
      <c r="R1" s="18"/>
      <c r="S1" s="18"/>
      <c r="T1" s="18"/>
      <c r="U1" s="18"/>
      <c r="V1" s="18"/>
      <c r="W1" s="18"/>
    </row>
    <row r="2" spans="1:23" ht="13.15" thickBot="1">
      <c r="A2" s="53"/>
      <c r="B2" s="5"/>
      <c r="C2" s="5"/>
      <c r="D2" s="5"/>
      <c r="E2" s="5"/>
      <c r="F2" s="5"/>
      <c r="G2" s="54"/>
    </row>
    <row r="3" spans="1:23" ht="17.25" customHeight="1" thickBot="1">
      <c r="A3" s="53"/>
      <c r="B3" s="23" t="s">
        <v>1</v>
      </c>
      <c r="C3" s="34"/>
      <c r="D3" s="104"/>
      <c r="E3" s="104"/>
      <c r="F3" s="110"/>
      <c r="G3" s="111"/>
    </row>
    <row r="4" spans="1:23" ht="17.25" customHeight="1" thickBot="1">
      <c r="A4" s="53"/>
      <c r="B4" s="23" t="s">
        <v>2</v>
      </c>
      <c r="C4" s="34"/>
      <c r="D4" s="104"/>
      <c r="E4" s="104"/>
      <c r="F4" s="110"/>
      <c r="G4" s="111"/>
    </row>
    <row r="5" spans="1:23">
      <c r="A5" s="53"/>
      <c r="B5" s="5"/>
      <c r="C5" s="5"/>
      <c r="D5" s="5"/>
      <c r="E5" s="5"/>
      <c r="F5" s="5"/>
      <c r="G5" s="54"/>
    </row>
    <row r="6" spans="1:23" ht="12.75" customHeight="1">
      <c r="A6" s="53"/>
      <c r="B6" s="112" t="s">
        <v>3</v>
      </c>
      <c r="C6" s="112"/>
      <c r="D6" s="112"/>
      <c r="E6" s="112"/>
      <c r="F6" s="112"/>
      <c r="G6" s="113"/>
    </row>
    <row r="7" spans="1:23">
      <c r="A7" s="53"/>
      <c r="B7" s="112"/>
      <c r="C7" s="112"/>
      <c r="D7" s="112"/>
      <c r="E7" s="112"/>
      <c r="F7" s="112"/>
      <c r="G7" s="113"/>
      <c r="H7" s="28"/>
    </row>
    <row r="8" spans="1:23" ht="13.15" thickBot="1">
      <c r="A8" s="53"/>
      <c r="B8" s="105"/>
      <c r="C8" s="105"/>
      <c r="D8" s="105"/>
      <c r="E8" s="105"/>
      <c r="F8" s="105"/>
      <c r="G8" s="106"/>
      <c r="H8" s="28"/>
    </row>
    <row r="9" spans="1:23" ht="21.4" customHeight="1">
      <c r="A9" s="53"/>
      <c r="B9" s="116" t="s">
        <v>4</v>
      </c>
      <c r="C9" s="117"/>
      <c r="D9" s="25"/>
      <c r="E9" s="26" t="s">
        <v>5</v>
      </c>
      <c r="F9" s="6"/>
      <c r="G9" s="55"/>
      <c r="H9" s="27"/>
      <c r="T9"/>
      <c r="U9"/>
      <c r="V9"/>
      <c r="W9"/>
    </row>
    <row r="10" spans="1:23" ht="15" customHeight="1">
      <c r="A10" s="53"/>
      <c r="B10" s="68" t="s">
        <v>6</v>
      </c>
      <c r="C10" s="95" t="str">
        <f>IF(AND(C33&lt;&gt;0,C32&lt;&gt;0, C4&lt;&gt;0, C59&lt;&gt;0,C60&lt;&gt;0), (C43+C45+C48+C51)*C52/C40, "Fill in Dark Blue Boxes")</f>
        <v>Fill in Dark Blue Boxes</v>
      </c>
      <c r="D10" s="25"/>
      <c r="E10" s="35" t="s">
        <v>7</v>
      </c>
      <c r="F10" s="19"/>
      <c r="G10" s="55"/>
      <c r="H10" s="27"/>
      <c r="T10"/>
      <c r="U10"/>
      <c r="V10"/>
      <c r="W10"/>
    </row>
    <row r="11" spans="1:23" ht="15" customHeight="1">
      <c r="A11" s="53"/>
      <c r="B11" s="69"/>
      <c r="C11" s="65"/>
      <c r="D11" s="25"/>
      <c r="E11" s="36" t="s">
        <v>8</v>
      </c>
      <c r="F11" s="19"/>
      <c r="G11" s="55"/>
      <c r="H11" s="27"/>
      <c r="T11"/>
      <c r="U11"/>
      <c r="V11"/>
      <c r="W11"/>
    </row>
    <row r="12" spans="1:23" ht="15" customHeight="1">
      <c r="A12" s="53"/>
      <c r="B12" s="68" t="s">
        <v>9</v>
      </c>
      <c r="C12" s="96" t="str">
        <f>IF(AND(C33&lt;&gt;0,C32&lt;&gt;0, C4&lt;&gt;0, C59&lt;&gt;0,C60&lt;&gt;0), (((($C$36*$C$59)*C57)*(3412141.63))+((($C$36*$C$60)*(C57))*(1027000))), "Fill in Dark Blue Boxes")</f>
        <v>Fill in Dark Blue Boxes</v>
      </c>
      <c r="D12" s="25"/>
      <c r="E12" s="37" t="s">
        <v>10</v>
      </c>
      <c r="F12" s="27"/>
      <c r="G12" s="55"/>
      <c r="H12" s="27"/>
      <c r="T12"/>
      <c r="U12"/>
      <c r="V12"/>
      <c r="W12"/>
    </row>
    <row r="13" spans="1:23" ht="15" customHeight="1">
      <c r="A13" s="53"/>
      <c r="B13" s="68" t="s">
        <v>11</v>
      </c>
      <c r="C13" s="96" t="str">
        <f>IF(AND(C33&lt;&gt;0,C32&lt;&gt;0, C4&lt;&gt;0, C59&lt;&gt;0,C60&lt;&gt;0), (((($C$36*$C$59)*C58)*(3412141.63))+((($C$36*$C$60)*(C58))*(1027000))), "Fill in Dark Blue Boxes")</f>
        <v>Fill in Dark Blue Boxes</v>
      </c>
      <c r="D13" s="25"/>
      <c r="E13" s="27"/>
      <c r="F13" s="27"/>
      <c r="G13" s="55"/>
      <c r="H13" s="27"/>
      <c r="T13"/>
      <c r="U13"/>
      <c r="V13"/>
      <c r="W13"/>
    </row>
    <row r="14" spans="1:23" ht="15" customHeight="1">
      <c r="A14" s="53"/>
      <c r="B14" s="69"/>
      <c r="C14" s="66"/>
      <c r="D14" s="25"/>
      <c r="E14" s="27"/>
      <c r="F14" s="27"/>
      <c r="G14" s="55"/>
      <c r="H14" s="27"/>
      <c r="T14"/>
      <c r="U14"/>
      <c r="V14"/>
      <c r="W14"/>
    </row>
    <row r="15" spans="1:23" ht="15" customHeight="1">
      <c r="A15" s="53"/>
      <c r="B15" s="68" t="s">
        <v>12</v>
      </c>
      <c r="C15" s="93" t="str">
        <f>IF(AND(C33&lt;&gt;0,C32&lt;&gt;0, C4&lt;&gt;0, C59&lt;&gt;0,C60&lt;&gt;0), ((($C$59*$C$36)*$C$55*1000)+(($C$60*$C$36)*$C$56*10.37))*C57, "Fill in Dark Blue Boxes")</f>
        <v>Fill in Dark Blue Boxes</v>
      </c>
      <c r="D15" s="25"/>
      <c r="E15"/>
      <c r="F15" s="27"/>
      <c r="G15" s="55"/>
      <c r="H15" s="27"/>
      <c r="T15"/>
      <c r="U15"/>
      <c r="V15"/>
      <c r="W15"/>
    </row>
    <row r="16" spans="1:23" ht="15" customHeight="1">
      <c r="A16" s="53"/>
      <c r="B16" s="68" t="s">
        <v>13</v>
      </c>
      <c r="C16" s="93" t="str">
        <f>IF(AND(C33&lt;&gt;0,C32&lt;&gt;0, C4&lt;&gt;0, C59&lt;&gt;0,C60&lt;&gt;0),  ((($C$59*$C$36)*$C$55*1000)+(($C$60*$C$36)*$C$56*10.37))*C58, "Fill in Dark Blue Boxes")</f>
        <v>Fill in Dark Blue Boxes</v>
      </c>
      <c r="D16" s="25"/>
      <c r="E16"/>
      <c r="F16" s="27"/>
      <c r="G16" s="55"/>
      <c r="H16" s="27"/>
      <c r="T16"/>
      <c r="U16"/>
      <c r="V16"/>
      <c r="W16"/>
    </row>
    <row r="17" spans="1:23" ht="15" customHeight="1">
      <c r="A17" s="53"/>
      <c r="B17" s="69"/>
      <c r="C17" s="67"/>
      <c r="D17" s="25"/>
      <c r="E17" s="27"/>
      <c r="F17" s="27"/>
      <c r="G17" s="55"/>
      <c r="H17" s="27"/>
      <c r="T17"/>
      <c r="U17"/>
      <c r="V17"/>
      <c r="W17"/>
    </row>
    <row r="18" spans="1:23" ht="15" customHeight="1">
      <c r="A18" s="53"/>
      <c r="B18" s="68" t="s">
        <v>14</v>
      </c>
      <c r="C18" s="92" t="str">
        <f>IF(AND(C33&lt;&gt;0,C32&lt;&gt;0, C4&lt;&gt;0, C59&lt;&gt;0,C60&lt;&gt;0), ((($C$59*$C$36)*$C$63)+((($C$60*10.37)*$C$36)*$C$64))*C57, "Fill in Dark Blue Boxes")</f>
        <v>Fill in Dark Blue Boxes</v>
      </c>
      <c r="D18" s="25"/>
      <c r="E18" s="27"/>
      <c r="F18" s="27"/>
      <c r="G18" s="55"/>
      <c r="H18" s="27"/>
      <c r="T18"/>
      <c r="U18"/>
      <c r="V18"/>
      <c r="W18"/>
    </row>
    <row r="19" spans="1:23" ht="15" customHeight="1">
      <c r="A19" s="53"/>
      <c r="B19" s="68" t="s">
        <v>15</v>
      </c>
      <c r="C19" s="91" t="str">
        <f>IF(AND(C33&lt;&gt;0,C32&lt;&gt;0, C4&lt;&gt;0, C59&lt;&gt;0,C60&lt;&gt;0),  ((($C$59*$C$36)*$C$63)+((($C$60*10.37)*$C$36)*$C$64))*C58, "Fill in Dark Blue Boxes")</f>
        <v>Fill in Dark Blue Boxes</v>
      </c>
      <c r="D19" s="25"/>
      <c r="E19" s="27"/>
      <c r="F19" s="27"/>
      <c r="G19" s="55"/>
      <c r="H19" s="27"/>
      <c r="T19"/>
      <c r="U19"/>
      <c r="V19"/>
      <c r="W19"/>
    </row>
    <row r="20" spans="1:23" ht="15" customHeight="1">
      <c r="A20" s="53"/>
      <c r="B20" s="69"/>
      <c r="C20" s="65"/>
      <c r="D20" s="25"/>
      <c r="E20" s="27"/>
      <c r="F20" s="27"/>
      <c r="G20" s="55"/>
      <c r="H20" s="27"/>
      <c r="T20"/>
      <c r="U20"/>
      <c r="V20"/>
      <c r="W20"/>
    </row>
    <row r="21" spans="1:23" ht="15.4" customHeight="1" thickBot="1">
      <c r="A21" s="53"/>
      <c r="B21" s="70" t="s">
        <v>16</v>
      </c>
      <c r="C21" s="90" t="str">
        <f>IF(AND(C33&lt;&gt;0,C32&lt;&gt;0, C4&lt;&gt;0, C59&lt;&gt;0,C60&lt;&gt;0),  ROUNDUP(C36/C39/C40, 0), "Fill in Dark Blue Boxes")</f>
        <v>Fill in Dark Blue Boxes</v>
      </c>
      <c r="D21" s="25"/>
      <c r="E21" s="27"/>
      <c r="F21" s="27"/>
      <c r="G21" s="55"/>
      <c r="H21" s="27"/>
      <c r="T21"/>
      <c r="U21"/>
      <c r="V21"/>
      <c r="W21"/>
    </row>
    <row r="22" spans="1:23" s="6" customFormat="1" ht="13.9" thickBot="1">
      <c r="A22" s="56"/>
      <c r="B22" s="50"/>
      <c r="C22" s="119"/>
      <c r="D22" s="119"/>
      <c r="E22" s="119"/>
      <c r="F22" s="102"/>
      <c r="G22" s="57"/>
      <c r="H22" s="25"/>
      <c r="I22" s="20"/>
      <c r="J22" s="20"/>
      <c r="K22" s="20"/>
      <c r="L22" s="20"/>
      <c r="M22" s="20"/>
      <c r="N22" s="20"/>
      <c r="O22" s="20"/>
      <c r="P22" s="20"/>
      <c r="Q22" s="20"/>
      <c r="R22" s="20"/>
      <c r="S22" s="20"/>
      <c r="T22" s="20"/>
      <c r="U22" s="20"/>
      <c r="V22" s="20"/>
      <c r="W22" s="20"/>
    </row>
    <row r="23" spans="1:23" ht="13.15" customHeight="1">
      <c r="A23" s="53"/>
      <c r="B23" s="5"/>
      <c r="C23" s="5"/>
      <c r="D23" s="5"/>
      <c r="E23" s="5"/>
      <c r="F23" s="26"/>
      <c r="G23" s="54"/>
    </row>
    <row r="24" spans="1:23" ht="15">
      <c r="A24" s="53"/>
      <c r="B24" s="24" t="s">
        <v>17</v>
      </c>
      <c r="C24" s="5"/>
      <c r="D24" s="5"/>
      <c r="E24" s="5"/>
      <c r="F24" s="26"/>
      <c r="G24" s="54"/>
    </row>
    <row r="25" spans="1:23" ht="13.15" customHeight="1">
      <c r="A25" s="53"/>
      <c r="B25" s="114" t="s">
        <v>18</v>
      </c>
      <c r="C25" s="114"/>
      <c r="D25" s="114"/>
      <c r="E25" s="114"/>
      <c r="F25" s="114"/>
      <c r="G25" s="115"/>
    </row>
    <row r="26" spans="1:23" ht="13.15" customHeight="1">
      <c r="A26" s="53"/>
      <c r="B26" s="114"/>
      <c r="C26" s="114"/>
      <c r="D26" s="114"/>
      <c r="E26" s="114"/>
      <c r="F26" s="114"/>
      <c r="G26" s="115"/>
      <c r="H26" s="30"/>
    </row>
    <row r="27" spans="1:23">
      <c r="A27" s="53"/>
      <c r="B27" s="114"/>
      <c r="C27" s="114"/>
      <c r="D27" s="114"/>
      <c r="E27" s="114"/>
      <c r="F27" s="114"/>
      <c r="G27" s="115"/>
      <c r="H27" s="30"/>
    </row>
    <row r="28" spans="1:23">
      <c r="A28" s="53"/>
      <c r="B28" s="114"/>
      <c r="C28" s="114"/>
      <c r="D28" s="114"/>
      <c r="E28" s="114"/>
      <c r="F28" s="114"/>
      <c r="G28" s="115"/>
      <c r="H28" s="27"/>
    </row>
    <row r="29" spans="1:23">
      <c r="A29" s="53"/>
      <c r="B29" s="114"/>
      <c r="C29" s="114"/>
      <c r="D29" s="114"/>
      <c r="E29" s="114"/>
      <c r="F29" s="114"/>
      <c r="G29" s="115"/>
    </row>
    <row r="30" spans="1:23">
      <c r="A30" s="53"/>
      <c r="B30" s="5"/>
      <c r="C30" s="5"/>
      <c r="D30" s="5"/>
      <c r="E30" s="5"/>
      <c r="F30" s="5"/>
      <c r="G30" s="54"/>
    </row>
    <row r="31" spans="1:23" ht="13.5" thickBot="1">
      <c r="A31" s="53"/>
      <c r="B31" s="103" t="s">
        <v>19</v>
      </c>
      <c r="C31" s="21"/>
      <c r="D31" s="103" t="s">
        <v>20</v>
      </c>
      <c r="E31" s="108" t="s">
        <v>21</v>
      </c>
      <c r="F31" s="108"/>
      <c r="G31" s="58" t="s">
        <v>22</v>
      </c>
    </row>
    <row r="32" spans="1:23" ht="13.9" thickBot="1">
      <c r="A32" s="53"/>
      <c r="B32" s="17" t="s">
        <v>23</v>
      </c>
      <c r="C32" s="9"/>
      <c r="D32" s="17" t="s">
        <v>24</v>
      </c>
      <c r="E32" s="109" t="s">
        <v>25</v>
      </c>
      <c r="F32" s="109" t="s">
        <v>26</v>
      </c>
      <c r="G32" s="94" t="s">
        <v>27</v>
      </c>
      <c r="H32" s="53"/>
    </row>
    <row r="33" spans="1:7" ht="13.9" thickBot="1">
      <c r="A33" s="53"/>
      <c r="B33" s="17" t="s">
        <v>28</v>
      </c>
      <c r="C33" s="88"/>
      <c r="D33" s="5"/>
      <c r="E33" s="107" t="s">
        <v>29</v>
      </c>
      <c r="F33" s="107" t="s">
        <v>30</v>
      </c>
      <c r="G33" s="59" t="s">
        <v>31</v>
      </c>
    </row>
    <row r="34" spans="1:7" ht="27" customHeight="1" thickBot="1">
      <c r="A34" s="53"/>
      <c r="B34" s="84" t="s">
        <v>32</v>
      </c>
      <c r="C34" s="87">
        <f>ROUNDUP((1-$C$33)*(C32),)</f>
        <v>0</v>
      </c>
      <c r="D34" s="84" t="s">
        <v>33</v>
      </c>
      <c r="E34" s="120" t="s">
        <v>34</v>
      </c>
      <c r="F34" s="120"/>
      <c r="G34" s="80"/>
    </row>
    <row r="35" spans="1:7" ht="13.9" thickBot="1">
      <c r="A35" s="53"/>
      <c r="B35" s="84" t="s">
        <v>35</v>
      </c>
      <c r="C35" s="85">
        <v>0.2</v>
      </c>
      <c r="D35" s="86"/>
      <c r="E35" s="107" t="s">
        <v>36</v>
      </c>
      <c r="F35" s="107"/>
      <c r="G35" s="54"/>
    </row>
    <row r="36" spans="1:7" ht="13.9" thickBot="1">
      <c r="A36" s="53"/>
      <c r="B36" s="17" t="s">
        <v>37</v>
      </c>
      <c r="C36" s="15">
        <f>ROUNDUP(C34*(1-C35),)</f>
        <v>0</v>
      </c>
      <c r="D36" s="17" t="s">
        <v>33</v>
      </c>
      <c r="E36" s="107"/>
      <c r="F36" s="107"/>
      <c r="G36" s="54"/>
    </row>
    <row r="37" spans="1:7" ht="13.5">
      <c r="A37" s="53"/>
      <c r="B37" s="17"/>
      <c r="C37" s="16"/>
      <c r="D37" s="5"/>
      <c r="E37" s="107"/>
      <c r="F37" s="107"/>
      <c r="G37" s="54"/>
    </row>
    <row r="38" spans="1:7" ht="13.9">
      <c r="A38" s="53"/>
      <c r="B38" s="103" t="s">
        <v>38</v>
      </c>
      <c r="C38" s="16"/>
      <c r="D38" s="5"/>
      <c r="E38" s="101"/>
      <c r="F38" s="101"/>
      <c r="G38" s="54"/>
    </row>
    <row r="39" spans="1:7" ht="13.5">
      <c r="A39" s="53"/>
      <c r="B39" s="17" t="s">
        <v>39</v>
      </c>
      <c r="C39" s="41">
        <f>4*260</f>
        <v>1040</v>
      </c>
      <c r="D39" s="17"/>
      <c r="E39" s="107" t="s">
        <v>40</v>
      </c>
      <c r="F39" s="107"/>
      <c r="G39" s="54"/>
    </row>
    <row r="40" spans="1:7" ht="13.9" thickBot="1">
      <c r="A40" s="53"/>
      <c r="B40" s="32" t="s">
        <v>41</v>
      </c>
      <c r="C40" s="38">
        <v>3</v>
      </c>
      <c r="D40" s="17" t="s">
        <v>42</v>
      </c>
      <c r="E40" s="107" t="s">
        <v>43</v>
      </c>
      <c r="F40" s="107"/>
      <c r="G40" s="54"/>
    </row>
    <row r="41" spans="1:7" ht="13.5">
      <c r="A41" s="53"/>
      <c r="B41" s="17"/>
      <c r="C41" s="16"/>
      <c r="D41" s="5"/>
      <c r="E41" s="107"/>
      <c r="F41" s="107"/>
      <c r="G41" s="54"/>
    </row>
    <row r="42" spans="1:7" ht="13.5" thickBot="1">
      <c r="A42" s="53"/>
      <c r="B42" s="103" t="s">
        <v>44</v>
      </c>
      <c r="C42" s="21"/>
      <c r="D42" s="17"/>
      <c r="E42" s="107"/>
      <c r="F42" s="107"/>
      <c r="G42" s="54"/>
    </row>
    <row r="43" spans="1:7" ht="13.9" thickBot="1">
      <c r="A43" s="53"/>
      <c r="B43" s="5" t="s">
        <v>45</v>
      </c>
      <c r="C43" s="39">
        <f>50000</f>
        <v>50000</v>
      </c>
      <c r="D43" s="17"/>
      <c r="E43" s="107" t="s">
        <v>46</v>
      </c>
      <c r="F43" s="107"/>
      <c r="G43" s="54"/>
    </row>
    <row r="44" spans="1:7" ht="13.9" thickBot="1">
      <c r="A44" s="53"/>
      <c r="B44" s="17" t="s">
        <v>47</v>
      </c>
      <c r="C44" s="40">
        <v>500</v>
      </c>
      <c r="D44" s="17"/>
      <c r="E44" s="107"/>
      <c r="F44" s="107"/>
      <c r="G44" s="54"/>
    </row>
    <row r="45" spans="1:7" ht="13.9" thickBot="1">
      <c r="A45" s="53"/>
      <c r="B45" s="17" t="s">
        <v>48</v>
      </c>
      <c r="C45" s="11">
        <f>IF(C21="Fill in Dark Blue Boxes", 0, C44*C21)</f>
        <v>0</v>
      </c>
      <c r="D45" s="17"/>
      <c r="E45" s="107"/>
      <c r="F45" s="107"/>
      <c r="G45" s="54"/>
    </row>
    <row r="46" spans="1:7" ht="13.9" thickBot="1">
      <c r="A46" s="53"/>
      <c r="B46" s="17" t="s">
        <v>49</v>
      </c>
      <c r="C46" s="39">
        <v>100</v>
      </c>
      <c r="D46" s="22"/>
      <c r="E46" s="107"/>
      <c r="F46" s="107"/>
      <c r="G46" s="54"/>
    </row>
    <row r="47" spans="1:7" ht="13.9" thickBot="1">
      <c r="A47" s="53"/>
      <c r="B47" s="17" t="s">
        <v>50</v>
      </c>
      <c r="C47" s="42">
        <v>0.01</v>
      </c>
      <c r="D47" s="5"/>
      <c r="E47" s="107" t="s">
        <v>51</v>
      </c>
      <c r="F47" s="107"/>
      <c r="G47" s="54"/>
    </row>
    <row r="48" spans="1:7" ht="13.9" thickBot="1">
      <c r="A48" s="53"/>
      <c r="B48" s="17" t="s">
        <v>52</v>
      </c>
      <c r="C48" s="12">
        <f>C46*C36*C47</f>
        <v>0</v>
      </c>
      <c r="D48" s="5"/>
      <c r="E48" s="107"/>
      <c r="F48" s="107"/>
      <c r="G48" s="54"/>
    </row>
    <row r="49" spans="1:8" ht="13.9" thickBot="1">
      <c r="A49" s="53"/>
      <c r="B49" s="17" t="s">
        <v>53</v>
      </c>
      <c r="C49" s="43">
        <v>30000</v>
      </c>
      <c r="D49" s="5"/>
      <c r="E49" s="107" t="s">
        <v>54</v>
      </c>
      <c r="F49" s="107" t="s">
        <v>55</v>
      </c>
      <c r="G49" s="54"/>
    </row>
    <row r="50" spans="1:8" ht="13.9" thickBot="1">
      <c r="A50" s="53"/>
      <c r="B50" s="32" t="s">
        <v>56</v>
      </c>
      <c r="C50" s="40">
        <v>100000</v>
      </c>
      <c r="D50" s="5"/>
      <c r="E50" s="107" t="s">
        <v>57</v>
      </c>
      <c r="F50" s="107" t="s">
        <v>58</v>
      </c>
      <c r="G50" s="54"/>
    </row>
    <row r="51" spans="1:8" ht="13.9" thickBot="1">
      <c r="A51" s="53"/>
      <c r="B51" s="32" t="s">
        <v>59</v>
      </c>
      <c r="C51" s="11">
        <f>(C36/C49)*C50*C40</f>
        <v>0</v>
      </c>
      <c r="D51" s="5"/>
      <c r="E51" s="107"/>
      <c r="F51" s="107"/>
      <c r="G51" s="54"/>
    </row>
    <row r="52" spans="1:8" ht="13.9" thickBot="1">
      <c r="A52" s="53"/>
      <c r="B52" s="32" t="s">
        <v>60</v>
      </c>
      <c r="C52" s="44">
        <v>1.1000000000000001</v>
      </c>
      <c r="D52" s="5"/>
      <c r="E52" s="107" t="s">
        <v>61</v>
      </c>
      <c r="F52" s="107" t="s">
        <v>62</v>
      </c>
      <c r="G52" s="54"/>
    </row>
    <row r="53" spans="1:8">
      <c r="A53" s="53"/>
      <c r="B53" s="6"/>
      <c r="C53" s="6"/>
      <c r="D53" s="6"/>
      <c r="E53" s="107"/>
      <c r="F53" s="107"/>
      <c r="G53" s="54"/>
    </row>
    <row r="54" spans="1:8" ht="13.5" thickBot="1">
      <c r="A54" s="53"/>
      <c r="B54" s="47" t="s">
        <v>63</v>
      </c>
      <c r="C54" s="6"/>
      <c r="D54" s="6"/>
      <c r="E54" s="101"/>
      <c r="F54" s="101"/>
      <c r="G54" s="54"/>
    </row>
    <row r="55" spans="1:8" ht="13.9" thickBot="1">
      <c r="A55" s="53"/>
      <c r="B55" s="33" t="s">
        <v>64</v>
      </c>
      <c r="C55" s="45" t="str">
        <f>IF(C4&lt;&gt;0, VLOOKUP($C$4,TemplateRef!$B$2:$E$53, 2, FALSE), "Select State in Cell C4")</f>
        <v>Select State in Cell C4</v>
      </c>
      <c r="D55" s="5" t="s">
        <v>65</v>
      </c>
      <c r="E55" s="107" t="s">
        <v>66</v>
      </c>
      <c r="F55" s="107" t="s">
        <v>67</v>
      </c>
      <c r="G55" s="59" t="s">
        <v>68</v>
      </c>
    </row>
    <row r="56" spans="1:8" ht="13.9" thickBot="1">
      <c r="A56" s="53"/>
      <c r="B56" s="33" t="s">
        <v>69</v>
      </c>
      <c r="C56" s="45" t="str">
        <f>IF(C4&lt;&gt;0, VLOOKUP($C$4,TemplateRef!$B$2:$E$53, 3, FALSE), "Select State in Cell C4")</f>
        <v>Select State in Cell C4</v>
      </c>
      <c r="D56" s="17" t="s">
        <v>70</v>
      </c>
      <c r="E56" s="107" t="s">
        <v>71</v>
      </c>
      <c r="F56" s="107" t="s">
        <v>67</v>
      </c>
      <c r="G56" s="63" t="s">
        <v>72</v>
      </c>
      <c r="H56" s="31"/>
    </row>
    <row r="57" spans="1:8" ht="27.75" customHeight="1">
      <c r="A57" s="53"/>
      <c r="B57" s="33" t="s">
        <v>73</v>
      </c>
      <c r="C57" s="48">
        <v>0.1</v>
      </c>
      <c r="D57" s="81"/>
      <c r="E57" s="121" t="s">
        <v>74</v>
      </c>
      <c r="F57" s="121"/>
      <c r="G57" s="82"/>
      <c r="H57" s="31"/>
    </row>
    <row r="58" spans="1:8" ht="25.5" customHeight="1">
      <c r="A58" s="53"/>
      <c r="B58" s="33" t="s">
        <v>75</v>
      </c>
      <c r="C58" s="49">
        <v>0.3</v>
      </c>
      <c r="D58" s="83"/>
      <c r="E58" s="121" t="s">
        <v>76</v>
      </c>
      <c r="F58" s="121"/>
      <c r="G58" s="82"/>
      <c r="H58" s="31"/>
    </row>
    <row r="59" spans="1:8" ht="13.5">
      <c r="A59" s="53"/>
      <c r="B59" s="17" t="s">
        <v>77</v>
      </c>
      <c r="C59" s="89"/>
      <c r="D59" s="17" t="s">
        <v>78</v>
      </c>
      <c r="E59" s="109" t="s">
        <v>79</v>
      </c>
      <c r="F59" s="109"/>
      <c r="G59" s="59" t="s">
        <v>68</v>
      </c>
    </row>
    <row r="60" spans="1:8" ht="13.5">
      <c r="A60" s="53"/>
      <c r="B60" s="17" t="s">
        <v>80</v>
      </c>
      <c r="C60" s="89"/>
      <c r="D60" s="17" t="s">
        <v>81</v>
      </c>
      <c r="E60" s="109" t="s">
        <v>82</v>
      </c>
      <c r="F60" s="109"/>
      <c r="G60" s="59" t="s">
        <v>68</v>
      </c>
    </row>
    <row r="61" spans="1:8">
      <c r="A61" s="53"/>
      <c r="B61" s="5"/>
      <c r="C61" s="5"/>
      <c r="D61" s="5"/>
      <c r="E61" s="107"/>
      <c r="F61" s="107"/>
      <c r="G61" s="54"/>
    </row>
    <row r="62" spans="1:8" ht="13.5" thickBot="1">
      <c r="A62" s="53"/>
      <c r="B62" s="103" t="s">
        <v>83</v>
      </c>
      <c r="C62" s="5"/>
      <c r="D62" s="5"/>
      <c r="E62" s="107"/>
      <c r="F62" s="107"/>
      <c r="G62" s="54"/>
    </row>
    <row r="63" spans="1:8" ht="15.4" thickBot="1">
      <c r="A63" s="53"/>
      <c r="B63" s="64" t="s">
        <v>84</v>
      </c>
      <c r="C63" s="46" t="str">
        <f>IF(C4&lt;&gt;0, VLOOKUP($C$4,TemplateRef!$B$2:$E$53, 4, FALSE), "Select State in Cell C4")</f>
        <v>Select State in Cell C4</v>
      </c>
      <c r="D63" s="17" t="s">
        <v>85</v>
      </c>
      <c r="E63" s="107" t="s">
        <v>86</v>
      </c>
      <c r="F63" s="107" t="s">
        <v>87</v>
      </c>
      <c r="G63" s="59" t="s">
        <v>88</v>
      </c>
    </row>
    <row r="64" spans="1:8" ht="15.4" thickBot="1">
      <c r="A64" s="53"/>
      <c r="B64" s="17" t="s">
        <v>89</v>
      </c>
      <c r="C64" s="10">
        <v>14.5</v>
      </c>
      <c r="D64" s="17" t="s">
        <v>90</v>
      </c>
      <c r="E64" s="107" t="s">
        <v>91</v>
      </c>
      <c r="F64" s="107" t="s">
        <v>92</v>
      </c>
      <c r="G64" s="54"/>
    </row>
    <row r="65" spans="1:7" ht="13.15" thickBot="1">
      <c r="A65" s="56"/>
      <c r="B65" s="60"/>
      <c r="C65" s="60"/>
      <c r="D65" s="60"/>
      <c r="E65" s="60"/>
      <c r="F65" s="61"/>
      <c r="G65" s="62"/>
    </row>
  </sheetData>
  <mergeCells count="39">
    <mergeCell ref="E58:F58"/>
    <mergeCell ref="E60:F60"/>
    <mergeCell ref="E40:F40"/>
    <mergeCell ref="E41:F41"/>
    <mergeCell ref="E52:F52"/>
    <mergeCell ref="E53:F53"/>
    <mergeCell ref="E55:F55"/>
    <mergeCell ref="E56:F56"/>
    <mergeCell ref="E47:F47"/>
    <mergeCell ref="E48:F48"/>
    <mergeCell ref="E49:F49"/>
    <mergeCell ref="E50:F50"/>
    <mergeCell ref="E42:F42"/>
    <mergeCell ref="E43:F43"/>
    <mergeCell ref="E57:F57"/>
    <mergeCell ref="B1:F1"/>
    <mergeCell ref="E64:F64"/>
    <mergeCell ref="C22:E22"/>
    <mergeCell ref="E39:F39"/>
    <mergeCell ref="E62:F62"/>
    <mergeCell ref="E63:F63"/>
    <mergeCell ref="E61:F61"/>
    <mergeCell ref="E51:F51"/>
    <mergeCell ref="E59:F59"/>
    <mergeCell ref="E44:F44"/>
    <mergeCell ref="E45:F45"/>
    <mergeCell ref="E46:F46"/>
    <mergeCell ref="E33:F33"/>
    <mergeCell ref="E34:F34"/>
    <mergeCell ref="E35:F35"/>
    <mergeCell ref="E36:F36"/>
    <mergeCell ref="E37:F37"/>
    <mergeCell ref="E31:F31"/>
    <mergeCell ref="E32:F32"/>
    <mergeCell ref="F3:G3"/>
    <mergeCell ref="F4:G4"/>
    <mergeCell ref="B6:G7"/>
    <mergeCell ref="B25:G29"/>
    <mergeCell ref="B9:C9"/>
  </mergeCells>
  <hyperlinks>
    <hyperlink ref="G33" r:id="rId1" display="2016 Census Housing Quickfacts" xr:uid="{00000000-0004-0000-0000-000000000000}"/>
    <hyperlink ref="G63" r:id="rId2" display="EPA CO2 Emission Rate" xr:uid="{00000000-0004-0000-0000-000001000000}"/>
    <hyperlink ref="G55" r:id="rId3" location="/" display="State and Local Energy Data" xr:uid="{00000000-0004-0000-0000-000002000000}"/>
    <hyperlink ref="G56" r:id="rId4" xr:uid="{00000000-0004-0000-0000-000003000000}"/>
    <hyperlink ref="G59" r:id="rId5" location="/" display="State and Local Energy Data" xr:uid="{00000000-0004-0000-0000-000004000000}"/>
    <hyperlink ref="G60" r:id="rId6" location="/" display="State and Local Energy Data" xr:uid="{00000000-0004-0000-0000-000005000000}"/>
    <hyperlink ref="G32" r:id="rId7" display="2016 Census" xr:uid="{00000000-0004-0000-0000-000006000000}"/>
  </hyperlinks>
  <pageMargins left="0.7" right="0.7" top="0.75" bottom="0.75" header="0.3" footer="0.3"/>
  <pageSetup orientation="portrait" r:id="rId8"/>
  <drawing r:id="rId9"/>
  <legacyDrawing r:id="rId1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TemplateRef!$B$2:$B$52</xm:f>
          </x14:formula1>
          <xm:sqref>D4:G4</xm:sqref>
        </x14:dataValidation>
        <x14:dataValidation type="list" allowBlank="1" showInputMessage="1" showErrorMessage="1" xr:uid="{00000000-0002-0000-0000-000001000000}">
          <x14:formula1>
            <xm:f>TemplateRef!$B$2:$B$53</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65"/>
  <sheetViews>
    <sheetView showGridLines="0" topLeftCell="A4" zoomScale="85" zoomScaleNormal="85" workbookViewId="0">
      <selection activeCell="C52" sqref="C52"/>
    </sheetView>
  </sheetViews>
  <sheetFormatPr defaultRowHeight="12.75"/>
  <cols>
    <col min="1" max="1" width="2" style="25" customWidth="1"/>
    <col min="2" max="2" width="43.5703125" style="2" customWidth="1"/>
    <col min="3" max="3" width="24.28515625" style="2" customWidth="1"/>
    <col min="4" max="4" width="18.5703125" style="2" customWidth="1"/>
    <col min="5" max="5" width="51.7109375" style="2" customWidth="1"/>
    <col min="6" max="6" width="30.140625" style="2" customWidth="1"/>
    <col min="7" max="7" width="18.7109375" customWidth="1"/>
    <col min="8" max="8" width="19.140625" style="25" customWidth="1"/>
    <col min="9" max="10" width="9" style="18"/>
    <col min="11" max="11" width="12" style="18" bestFit="1" customWidth="1"/>
    <col min="12" max="23" width="9" style="18"/>
  </cols>
  <sheetData>
    <row r="1" spans="1:23" s="1" customFormat="1" ht="62.25" customHeight="1">
      <c r="A1" s="51"/>
      <c r="B1" s="118" t="s">
        <v>0</v>
      </c>
      <c r="C1" s="118"/>
      <c r="D1" s="118"/>
      <c r="E1" s="118"/>
      <c r="F1" s="118"/>
      <c r="G1" s="52"/>
      <c r="H1" s="29"/>
      <c r="I1" s="18"/>
      <c r="J1" s="18"/>
      <c r="K1" s="18"/>
      <c r="L1" s="18"/>
      <c r="M1" s="18"/>
      <c r="N1" s="18"/>
      <c r="O1" s="18"/>
      <c r="P1" s="18"/>
      <c r="Q1" s="18"/>
      <c r="R1" s="18"/>
      <c r="S1" s="18"/>
      <c r="T1" s="18"/>
      <c r="U1" s="18"/>
      <c r="V1" s="18"/>
      <c r="W1" s="18"/>
    </row>
    <row r="2" spans="1:23" ht="13.15" thickBot="1">
      <c r="A2" s="53"/>
      <c r="B2" s="5"/>
      <c r="C2" s="5"/>
      <c r="D2" s="5"/>
      <c r="E2" s="5"/>
      <c r="F2" s="5"/>
      <c r="G2" s="54"/>
    </row>
    <row r="3" spans="1:23" ht="17.25" customHeight="1" thickBot="1">
      <c r="A3" s="53"/>
      <c r="B3" s="23" t="s">
        <v>1</v>
      </c>
      <c r="C3" s="34" t="s">
        <v>93</v>
      </c>
      <c r="D3" s="104"/>
      <c r="E3" s="104"/>
      <c r="F3" s="110"/>
      <c r="G3" s="111"/>
    </row>
    <row r="4" spans="1:23" ht="17.25" customHeight="1" thickBot="1">
      <c r="A4" s="53"/>
      <c r="B4" s="23" t="s">
        <v>2</v>
      </c>
      <c r="C4" s="34" t="s">
        <v>94</v>
      </c>
      <c r="D4" s="104"/>
      <c r="E4" s="104"/>
      <c r="F4" s="110"/>
      <c r="G4" s="111"/>
    </row>
    <row r="5" spans="1:23">
      <c r="A5" s="53"/>
      <c r="B5" s="5"/>
      <c r="C5" s="5"/>
      <c r="D5" s="5"/>
      <c r="E5" s="5"/>
      <c r="F5" s="5"/>
      <c r="G5" s="54"/>
    </row>
    <row r="6" spans="1:23" ht="12.75" customHeight="1">
      <c r="A6" s="53"/>
      <c r="B6" s="112" t="s">
        <v>3</v>
      </c>
      <c r="C6" s="112"/>
      <c r="D6" s="112"/>
      <c r="E6" s="112"/>
      <c r="F6" s="112"/>
      <c r="G6" s="113"/>
    </row>
    <row r="7" spans="1:23">
      <c r="A7" s="53"/>
      <c r="B7" s="112"/>
      <c r="C7" s="112"/>
      <c r="D7" s="112"/>
      <c r="E7" s="112"/>
      <c r="F7" s="112"/>
      <c r="G7" s="113"/>
      <c r="H7" s="28"/>
    </row>
    <row r="8" spans="1:23" ht="13.15" thickBot="1">
      <c r="A8" s="53"/>
      <c r="B8" s="105"/>
      <c r="C8" s="105"/>
      <c r="D8" s="105"/>
      <c r="E8" s="105"/>
      <c r="F8" s="105"/>
      <c r="G8" s="106"/>
      <c r="H8" s="28"/>
    </row>
    <row r="9" spans="1:23" ht="21.4" customHeight="1">
      <c r="A9" s="53"/>
      <c r="B9" s="116" t="s">
        <v>4</v>
      </c>
      <c r="C9" s="117"/>
      <c r="D9" s="25"/>
      <c r="E9" s="26" t="s">
        <v>5</v>
      </c>
      <c r="F9" s="6"/>
      <c r="G9" s="55"/>
      <c r="H9" s="27"/>
      <c r="T9"/>
      <c r="U9"/>
      <c r="V9"/>
      <c r="W9"/>
    </row>
    <row r="10" spans="1:23" ht="15" customHeight="1">
      <c r="A10" s="53"/>
      <c r="B10" s="68" t="s">
        <v>95</v>
      </c>
      <c r="C10" s="97">
        <f>IF(AND(C33&lt;&gt;0,C32&lt;&gt;0, C4&lt;&gt;0, C59&lt;&gt;0,C60&lt;&gt;0), (C43+C45+C48+C51)*C52, "Fill in Dark Blue Boxes")</f>
        <v>491252594.79999995</v>
      </c>
      <c r="D10" s="25"/>
      <c r="E10" s="35" t="s">
        <v>7</v>
      </c>
      <c r="F10" s="19"/>
      <c r="G10" s="55"/>
      <c r="H10" s="27"/>
      <c r="T10"/>
      <c r="U10"/>
      <c r="V10"/>
      <c r="W10"/>
    </row>
    <row r="11" spans="1:23" ht="15" customHeight="1">
      <c r="A11" s="53"/>
      <c r="B11" s="69"/>
      <c r="C11" s="65"/>
      <c r="D11" s="25"/>
      <c r="E11" s="36" t="s">
        <v>8</v>
      </c>
      <c r="F11" s="19"/>
      <c r="G11" s="55"/>
      <c r="H11" s="27"/>
      <c r="T11"/>
      <c r="U11"/>
      <c r="V11"/>
      <c r="W11"/>
    </row>
    <row r="12" spans="1:23" ht="15" customHeight="1">
      <c r="A12" s="53"/>
      <c r="B12" s="68" t="s">
        <v>9</v>
      </c>
      <c r="C12" s="99">
        <f>IF(AND(C33&lt;&gt;0,C32&lt;&gt;0, C4&lt;&gt;0, C59&lt;&gt;0,C60&lt;&gt;0), (((($C$36*$C$59)*C57)*(3412141.63))+((($C$36*$C$60)*(C57))*(1027000))), "Fill in Dark Blue Boxes")</f>
        <v>304651551039350.5</v>
      </c>
      <c r="D12" s="25"/>
      <c r="E12" s="37" t="s">
        <v>10</v>
      </c>
      <c r="F12" s="27"/>
      <c r="G12" s="55"/>
      <c r="H12" s="27"/>
      <c r="T12"/>
      <c r="U12"/>
      <c r="V12"/>
      <c r="W12"/>
    </row>
    <row r="13" spans="1:23" ht="15" customHeight="1">
      <c r="A13" s="53"/>
      <c r="B13" s="68" t="s">
        <v>11</v>
      </c>
      <c r="C13" s="99">
        <f>IF(AND(C33&lt;&gt;0,C32&lt;&gt;0, C4&lt;&gt;0, C59&lt;&gt;0,C60&lt;&gt;0), (((($C$36*$C$59)*C58)*(3412141.63))+((($C$36*$C$60)*(C58))*(1027000))), "Fill in Dark Blue Boxes")</f>
        <v>913954653118051.5</v>
      </c>
      <c r="D13" s="25"/>
      <c r="E13" s="27"/>
      <c r="F13" s="27"/>
      <c r="G13" s="55"/>
      <c r="H13" s="27"/>
      <c r="T13"/>
      <c r="U13"/>
      <c r="V13"/>
      <c r="W13"/>
    </row>
    <row r="14" spans="1:23" ht="15" customHeight="1">
      <c r="A14" s="53"/>
      <c r="B14" s="69"/>
      <c r="C14" s="66"/>
      <c r="D14" s="25"/>
      <c r="E14" s="27"/>
      <c r="F14" s="27"/>
      <c r="G14" s="55"/>
      <c r="H14" s="27"/>
      <c r="T14"/>
      <c r="U14"/>
      <c r="V14"/>
      <c r="W14"/>
    </row>
    <row r="15" spans="1:23" ht="15" customHeight="1">
      <c r="A15" s="53"/>
      <c r="B15" s="68" t="s">
        <v>12</v>
      </c>
      <c r="C15" s="98">
        <f>IF(AND(C33&lt;&gt;0,C32&lt;&gt;0, C4&lt;&gt;0, C59&lt;&gt;0,C60&lt;&gt;0), ((($C$59*$C$36)*$C$55*1000)+(($C$60*$C$36)*$C$56*10.37))*C57, "Fill in Dark Blue Boxes")</f>
        <v>6856957282.224</v>
      </c>
      <c r="D15" s="25"/>
      <c r="E15"/>
      <c r="F15" s="27"/>
      <c r="G15" s="55"/>
      <c r="H15" s="27"/>
      <c r="T15"/>
      <c r="U15"/>
      <c r="V15"/>
      <c r="W15"/>
    </row>
    <row r="16" spans="1:23" ht="15" customHeight="1">
      <c r="A16" s="53"/>
      <c r="B16" s="68" t="s">
        <v>13</v>
      </c>
      <c r="C16" s="98">
        <f>IF(AND(C33&lt;&gt;0,C32&lt;&gt;0, C4&lt;&gt;0, C59&lt;&gt;0,C60&lt;&gt;0),  ((($C$59*$C$36)*$C$55*1000)+(($C$60*$C$36)*$C$56*10.37))*C58, "Fill in Dark Blue Boxes")</f>
        <v>20570871846.671997</v>
      </c>
      <c r="D16" s="25"/>
      <c r="E16"/>
      <c r="F16" s="27"/>
      <c r="G16" s="55"/>
      <c r="H16" s="27"/>
      <c r="T16"/>
      <c r="U16"/>
      <c r="V16"/>
      <c r="W16"/>
    </row>
    <row r="17" spans="1:23" ht="15" customHeight="1">
      <c r="A17" s="53"/>
      <c r="B17" s="69"/>
      <c r="C17" s="67"/>
      <c r="D17" s="25"/>
      <c r="E17" s="27"/>
      <c r="F17" s="27"/>
      <c r="G17" s="55"/>
      <c r="H17" s="27"/>
      <c r="T17"/>
      <c r="U17"/>
      <c r="V17"/>
      <c r="W17"/>
    </row>
    <row r="18" spans="1:23" ht="15" customHeight="1">
      <c r="A18" s="53"/>
      <c r="B18" s="68" t="s">
        <v>96</v>
      </c>
      <c r="C18" s="100">
        <f>IF(AND(C33&lt;&gt;0,C32&lt;&gt;0, C4&lt;&gt;0, C59&lt;&gt;0,C60&lt;&gt;0), ((($C$59*$C$36)*$C$63)+((($C$60*10.37)*$C$36)*$C$64))*C57, "Fill in Dark Blue Boxes")</f>
        <v>70118520032.576401</v>
      </c>
      <c r="D18" s="25"/>
      <c r="E18" s="27"/>
      <c r="F18" s="27"/>
      <c r="G18" s="55"/>
      <c r="H18" s="27"/>
      <c r="T18"/>
      <c r="U18"/>
      <c r="V18"/>
      <c r="W18"/>
    </row>
    <row r="19" spans="1:23" ht="15" customHeight="1">
      <c r="A19" s="53"/>
      <c r="B19" s="68" t="s">
        <v>97</v>
      </c>
      <c r="C19" s="100">
        <f>IF(AND(C33&lt;&gt;0,C32&lt;&gt;0, C4&lt;&gt;0, C59&lt;&gt;0,C60&lt;&gt;0),  ((($C$59*$C$36)*$C$63)+((($C$60*10.37)*$C$36)*$C$64))*C58, "Fill in Dark Blue Boxes")</f>
        <v>210355560097.72922</v>
      </c>
      <c r="D19" s="25"/>
      <c r="E19" s="27"/>
      <c r="F19" s="27"/>
      <c r="G19" s="55"/>
      <c r="H19" s="27"/>
      <c r="T19"/>
      <c r="U19"/>
      <c r="V19"/>
      <c r="W19"/>
    </row>
    <row r="20" spans="1:23" ht="15" customHeight="1">
      <c r="A20" s="53"/>
      <c r="B20" s="69"/>
      <c r="C20" s="65"/>
      <c r="D20" s="25"/>
      <c r="E20" s="27"/>
      <c r="F20" s="27"/>
      <c r="G20" s="55"/>
      <c r="H20" s="27"/>
      <c r="T20"/>
      <c r="U20"/>
      <c r="V20"/>
      <c r="W20"/>
    </row>
    <row r="21" spans="1:23" ht="15.4" customHeight="1" thickBot="1">
      <c r="A21" s="53"/>
      <c r="B21" s="70" t="s">
        <v>16</v>
      </c>
      <c r="C21" s="90">
        <f>IF(AND(C33&lt;&gt;0,C32&lt;&gt;0, C4&lt;&gt;0, C59&lt;&gt;0,C60&lt;&gt;0),  ROUNDUP(C36/C39/C40, 0), "Fill in Dark Blue Boxes")</f>
        <v>12825</v>
      </c>
      <c r="D21" s="25"/>
      <c r="E21" s="27"/>
      <c r="F21" s="27"/>
      <c r="G21" s="55"/>
      <c r="H21" s="27"/>
      <c r="T21"/>
      <c r="U21"/>
      <c r="V21"/>
      <c r="W21"/>
    </row>
    <row r="22" spans="1:23" s="6" customFormat="1" ht="13.9" thickBot="1">
      <c r="A22" s="56"/>
      <c r="B22" s="50"/>
      <c r="C22" s="119"/>
      <c r="D22" s="119"/>
      <c r="E22" s="119"/>
      <c r="F22" s="102"/>
      <c r="G22" s="57"/>
      <c r="H22" s="25"/>
      <c r="I22" s="20"/>
      <c r="J22" s="20"/>
      <c r="K22" s="20"/>
      <c r="L22" s="20"/>
      <c r="M22" s="20"/>
      <c r="N22" s="20"/>
      <c r="O22" s="20"/>
      <c r="P22" s="20"/>
      <c r="Q22" s="20"/>
      <c r="R22" s="20"/>
      <c r="S22" s="20"/>
      <c r="T22" s="20"/>
      <c r="U22" s="20"/>
      <c r="V22" s="20"/>
      <c r="W22" s="20"/>
    </row>
    <row r="23" spans="1:23" ht="13.15" customHeight="1">
      <c r="A23" s="53"/>
      <c r="B23" s="5"/>
      <c r="C23" s="5"/>
      <c r="D23" s="5"/>
      <c r="E23" s="5"/>
      <c r="F23" s="26"/>
      <c r="G23" s="54"/>
    </row>
    <row r="24" spans="1:23" ht="15">
      <c r="A24" s="53"/>
      <c r="B24" s="24" t="s">
        <v>17</v>
      </c>
      <c r="C24" s="5"/>
      <c r="D24" s="5"/>
      <c r="E24" s="5"/>
      <c r="F24" s="26"/>
      <c r="G24" s="54"/>
    </row>
    <row r="25" spans="1:23" ht="13.15" customHeight="1">
      <c r="A25" s="53"/>
      <c r="B25" s="114" t="s">
        <v>18</v>
      </c>
      <c r="C25" s="114"/>
      <c r="D25" s="114"/>
      <c r="E25" s="114"/>
      <c r="F25" s="114"/>
      <c r="G25" s="115"/>
    </row>
    <row r="26" spans="1:23" ht="13.15" customHeight="1">
      <c r="A26" s="53"/>
      <c r="B26" s="114"/>
      <c r="C26" s="114"/>
      <c r="D26" s="114"/>
      <c r="E26" s="114"/>
      <c r="F26" s="114"/>
      <c r="G26" s="115"/>
      <c r="H26" s="30"/>
    </row>
    <row r="27" spans="1:23">
      <c r="A27" s="53"/>
      <c r="B27" s="114"/>
      <c r="C27" s="114"/>
      <c r="D27" s="114"/>
      <c r="E27" s="114"/>
      <c r="F27" s="114"/>
      <c r="G27" s="115"/>
      <c r="H27" s="30"/>
    </row>
    <row r="28" spans="1:23">
      <c r="A28" s="53"/>
      <c r="B28" s="114"/>
      <c r="C28" s="114"/>
      <c r="D28" s="114"/>
      <c r="E28" s="114"/>
      <c r="F28" s="114"/>
      <c r="G28" s="115"/>
      <c r="H28" s="27"/>
    </row>
    <row r="29" spans="1:23">
      <c r="A29" s="53"/>
      <c r="B29" s="114"/>
      <c r="C29" s="114"/>
      <c r="D29" s="114"/>
      <c r="E29" s="114"/>
      <c r="F29" s="114"/>
      <c r="G29" s="115"/>
    </row>
    <row r="30" spans="1:23">
      <c r="A30" s="53"/>
      <c r="B30" s="5"/>
      <c r="C30" s="5"/>
      <c r="D30" s="5"/>
      <c r="E30" s="5"/>
      <c r="F30" s="5"/>
      <c r="G30" s="54"/>
    </row>
    <row r="31" spans="1:23" ht="13.5" thickBot="1">
      <c r="A31" s="53"/>
      <c r="B31" s="103" t="s">
        <v>19</v>
      </c>
      <c r="C31" s="21"/>
      <c r="D31" s="103" t="s">
        <v>20</v>
      </c>
      <c r="E31" s="108" t="s">
        <v>21</v>
      </c>
      <c r="F31" s="108"/>
      <c r="G31" s="58" t="s">
        <v>22</v>
      </c>
    </row>
    <row r="32" spans="1:23" ht="13.9" thickBot="1">
      <c r="A32" s="53"/>
      <c r="B32" s="17" t="s">
        <v>23</v>
      </c>
      <c r="C32" s="9">
        <v>137403460</v>
      </c>
      <c r="D32" s="17" t="s">
        <v>24</v>
      </c>
      <c r="E32" s="109" t="s">
        <v>25</v>
      </c>
      <c r="F32" s="109" t="s">
        <v>26</v>
      </c>
      <c r="G32" s="94" t="s">
        <v>27</v>
      </c>
      <c r="H32" s="53"/>
    </row>
    <row r="33" spans="1:7" ht="14.65" customHeight="1" thickBot="1">
      <c r="A33" s="53"/>
      <c r="B33" s="17" t="s">
        <v>28</v>
      </c>
      <c r="C33" s="73">
        <v>0.63600000000000001</v>
      </c>
      <c r="D33" s="5"/>
      <c r="E33" s="107" t="s">
        <v>29</v>
      </c>
      <c r="F33" s="107" t="s">
        <v>30</v>
      </c>
      <c r="G33" s="59" t="s">
        <v>31</v>
      </c>
    </row>
    <row r="34" spans="1:7" ht="29.65" customHeight="1" thickBot="1">
      <c r="A34" s="53"/>
      <c r="B34" s="84" t="s">
        <v>32</v>
      </c>
      <c r="C34" s="87">
        <f>ROUNDUP((1-$C$33)*(C32),)</f>
        <v>50014860</v>
      </c>
      <c r="D34" s="84" t="s">
        <v>33</v>
      </c>
      <c r="E34" s="120" t="s">
        <v>98</v>
      </c>
      <c r="F34" s="120"/>
      <c r="G34" s="80"/>
    </row>
    <row r="35" spans="1:7" ht="13.9" thickBot="1">
      <c r="A35" s="53"/>
      <c r="B35" s="17" t="s">
        <v>99</v>
      </c>
      <c r="C35" s="85">
        <v>0.2</v>
      </c>
      <c r="D35" s="86"/>
      <c r="E35" s="107" t="s">
        <v>51</v>
      </c>
      <c r="F35" s="107"/>
      <c r="G35" s="54"/>
    </row>
    <row r="36" spans="1:7" ht="13.9" thickBot="1">
      <c r="A36" s="53"/>
      <c r="B36" s="17" t="s">
        <v>37</v>
      </c>
      <c r="C36" s="15">
        <f>ROUNDUP(C34*(1-C35),)</f>
        <v>40011888</v>
      </c>
      <c r="D36" s="17" t="s">
        <v>33</v>
      </c>
      <c r="E36" s="107"/>
      <c r="F36" s="107"/>
      <c r="G36" s="54"/>
    </row>
    <row r="37" spans="1:7" ht="13.5">
      <c r="A37" s="53"/>
      <c r="B37" s="17"/>
      <c r="C37" s="16"/>
      <c r="D37" s="5"/>
      <c r="E37" s="107"/>
      <c r="F37" s="107"/>
      <c r="G37" s="54"/>
    </row>
    <row r="38" spans="1:7" ht="13.9">
      <c r="A38" s="53"/>
      <c r="B38" s="103" t="s">
        <v>38</v>
      </c>
      <c r="C38" s="16"/>
      <c r="D38" s="5"/>
      <c r="E38" s="101"/>
      <c r="F38" s="101"/>
      <c r="G38" s="54"/>
    </row>
    <row r="39" spans="1:7" ht="13.5">
      <c r="A39" s="53"/>
      <c r="B39" s="17" t="s">
        <v>39</v>
      </c>
      <c r="C39" s="41">
        <f>4*260</f>
        <v>1040</v>
      </c>
      <c r="D39" s="17"/>
      <c r="E39" s="107" t="s">
        <v>40</v>
      </c>
      <c r="F39" s="107"/>
      <c r="G39" s="54"/>
    </row>
    <row r="40" spans="1:7" ht="13.9" thickBot="1">
      <c r="A40" s="53"/>
      <c r="B40" s="32" t="s">
        <v>41</v>
      </c>
      <c r="C40" s="38">
        <v>3</v>
      </c>
      <c r="D40" s="17" t="s">
        <v>42</v>
      </c>
      <c r="E40" s="107" t="s">
        <v>43</v>
      </c>
      <c r="F40" s="107"/>
      <c r="G40" s="54"/>
    </row>
    <row r="41" spans="1:7" ht="13.5">
      <c r="A41" s="53"/>
      <c r="B41" s="17"/>
      <c r="C41" s="16"/>
      <c r="D41" s="5"/>
      <c r="E41" s="107"/>
      <c r="F41" s="107"/>
      <c r="G41" s="54"/>
    </row>
    <row r="42" spans="1:7" ht="13.5" thickBot="1">
      <c r="A42" s="53"/>
      <c r="B42" s="103" t="s">
        <v>44</v>
      </c>
      <c r="C42" s="21"/>
      <c r="D42" s="17"/>
      <c r="E42" s="107"/>
      <c r="F42" s="107"/>
      <c r="G42" s="54"/>
    </row>
    <row r="43" spans="1:7" ht="13.9" thickBot="1">
      <c r="A43" s="53"/>
      <c r="B43" s="17" t="s">
        <v>100</v>
      </c>
      <c r="C43" s="39">
        <f>50000</f>
        <v>50000</v>
      </c>
      <c r="D43" s="17"/>
      <c r="E43" s="107" t="s">
        <v>46</v>
      </c>
      <c r="F43" s="107"/>
      <c r="G43" s="54"/>
    </row>
    <row r="44" spans="1:7" ht="13.9" thickBot="1">
      <c r="A44" s="53"/>
      <c r="B44" s="17" t="s">
        <v>47</v>
      </c>
      <c r="C44" s="40">
        <v>500</v>
      </c>
      <c r="D44" s="17"/>
      <c r="E44" s="107"/>
      <c r="F44" s="107"/>
      <c r="G44" s="54"/>
    </row>
    <row r="45" spans="1:7" ht="13.9" thickBot="1">
      <c r="A45" s="53"/>
      <c r="B45" s="17" t="s">
        <v>48</v>
      </c>
      <c r="C45" s="11">
        <f>IF(C21="Fill in Dark Blue Boxes", 0, C44*C21)</f>
        <v>6412500</v>
      </c>
      <c r="D45" s="17"/>
      <c r="E45" s="107"/>
      <c r="F45" s="107"/>
      <c r="G45" s="54"/>
    </row>
    <row r="46" spans="1:7" ht="13.9" thickBot="1">
      <c r="A46" s="53"/>
      <c r="B46" s="17" t="s">
        <v>49</v>
      </c>
      <c r="C46" s="39">
        <v>100</v>
      </c>
      <c r="D46" s="22"/>
      <c r="E46" s="107"/>
      <c r="F46" s="107"/>
      <c r="G46" s="54"/>
    </row>
    <row r="47" spans="1:7" ht="13.9" thickBot="1">
      <c r="A47" s="53"/>
      <c r="B47" s="17" t="s">
        <v>50</v>
      </c>
      <c r="C47" s="42">
        <v>0.01</v>
      </c>
      <c r="D47" s="5"/>
      <c r="E47" s="107" t="s">
        <v>51</v>
      </c>
      <c r="F47" s="107"/>
      <c r="G47" s="54"/>
    </row>
    <row r="48" spans="1:7" ht="13.9" thickBot="1">
      <c r="A48" s="53"/>
      <c r="B48" s="17" t="s">
        <v>52</v>
      </c>
      <c r="C48" s="12">
        <f>C46*C36*C47</f>
        <v>40011888</v>
      </c>
      <c r="D48" s="5"/>
      <c r="E48" s="107"/>
      <c r="F48" s="107"/>
      <c r="G48" s="54"/>
    </row>
    <row r="49" spans="1:8" ht="13.9" thickBot="1">
      <c r="A49" s="53"/>
      <c r="B49" s="17" t="s">
        <v>53</v>
      </c>
      <c r="C49" s="43">
        <v>30000</v>
      </c>
      <c r="D49" s="5"/>
      <c r="E49" s="107" t="s">
        <v>54</v>
      </c>
      <c r="F49" s="107" t="s">
        <v>55</v>
      </c>
      <c r="G49" s="54"/>
    </row>
    <row r="50" spans="1:8" ht="13.9" thickBot="1">
      <c r="A50" s="53"/>
      <c r="B50" s="32" t="s">
        <v>56</v>
      </c>
      <c r="C50" s="40">
        <v>100000</v>
      </c>
      <c r="D50" s="5"/>
      <c r="E50" s="107" t="s">
        <v>57</v>
      </c>
      <c r="F50" s="107" t="s">
        <v>58</v>
      </c>
      <c r="G50" s="54"/>
    </row>
    <row r="51" spans="1:8" ht="13.9" thickBot="1">
      <c r="A51" s="53"/>
      <c r="B51" s="32" t="s">
        <v>59</v>
      </c>
      <c r="C51" s="11">
        <f>(C36/C49)*C50*C40</f>
        <v>400118879.99999994</v>
      </c>
      <c r="D51" s="5"/>
      <c r="E51" s="107"/>
      <c r="F51" s="107"/>
      <c r="G51" s="54"/>
    </row>
    <row r="52" spans="1:8" ht="13.9" thickBot="1">
      <c r="A52" s="53"/>
      <c r="B52" s="32" t="s">
        <v>60</v>
      </c>
      <c r="C52" s="44">
        <v>1.1000000000000001</v>
      </c>
      <c r="D52" s="5"/>
      <c r="E52" s="107" t="s">
        <v>61</v>
      </c>
      <c r="F52" s="107" t="s">
        <v>62</v>
      </c>
      <c r="G52" s="54"/>
    </row>
    <row r="53" spans="1:8">
      <c r="A53" s="53"/>
      <c r="B53" s="6"/>
      <c r="C53" s="6"/>
      <c r="D53" s="6"/>
      <c r="E53" s="107"/>
      <c r="F53" s="107"/>
      <c r="G53" s="54"/>
    </row>
    <row r="54" spans="1:8" ht="13.5" thickBot="1">
      <c r="A54" s="53"/>
      <c r="B54" s="47" t="s">
        <v>63</v>
      </c>
      <c r="C54" s="6"/>
      <c r="D54" s="6"/>
      <c r="E54" s="101"/>
      <c r="F54" s="101"/>
      <c r="G54" s="54"/>
    </row>
    <row r="55" spans="1:8" ht="13.9" thickBot="1">
      <c r="A55" s="53"/>
      <c r="B55" s="33" t="s">
        <v>64</v>
      </c>
      <c r="C55" s="45">
        <f>IF(C4&lt;&gt;0, VLOOKUP($C$4,TemplateRef!$B$2:$E$53, 2, FALSE), "Select State in Cell C4")</f>
        <v>0.129</v>
      </c>
      <c r="D55" s="5" t="s">
        <v>65</v>
      </c>
      <c r="E55" s="107" t="s">
        <v>66</v>
      </c>
      <c r="F55" s="107" t="s">
        <v>67</v>
      </c>
      <c r="G55" s="59" t="s">
        <v>68</v>
      </c>
    </row>
    <row r="56" spans="1:8" ht="13.9" thickBot="1">
      <c r="A56" s="53"/>
      <c r="B56" s="33" t="s">
        <v>69</v>
      </c>
      <c r="C56" s="45">
        <f>IF(C4&lt;&gt;0, VLOOKUP($C$4,TemplateRef!$B$2:$E$53, 3, FALSE), "Select State in Cell C4")</f>
        <v>0.9464508094645081</v>
      </c>
      <c r="D56" s="17" t="s">
        <v>70</v>
      </c>
      <c r="E56" s="107" t="s">
        <v>71</v>
      </c>
      <c r="F56" s="107" t="s">
        <v>67</v>
      </c>
      <c r="G56" s="63" t="s">
        <v>72</v>
      </c>
      <c r="H56" s="31"/>
    </row>
    <row r="57" spans="1:8" ht="26.25" customHeight="1">
      <c r="A57" s="53"/>
      <c r="B57" s="33" t="s">
        <v>73</v>
      </c>
      <c r="C57" s="48">
        <v>0.1</v>
      </c>
      <c r="D57" s="81"/>
      <c r="E57" s="121" t="s">
        <v>74</v>
      </c>
      <c r="F57" s="121"/>
      <c r="G57" s="82"/>
      <c r="H57" s="31"/>
    </row>
    <row r="58" spans="1:8" ht="26.25" customHeight="1">
      <c r="A58" s="53"/>
      <c r="B58" s="33" t="s">
        <v>75</v>
      </c>
      <c r="C58" s="49">
        <v>0.3</v>
      </c>
      <c r="D58" s="83"/>
      <c r="E58" s="121" t="s">
        <v>76</v>
      </c>
      <c r="F58" s="121"/>
      <c r="G58" s="82"/>
      <c r="H58" s="31"/>
    </row>
    <row r="59" spans="1:8" ht="13.5">
      <c r="A59" s="53"/>
      <c r="B59" s="17" t="s">
        <v>77</v>
      </c>
      <c r="C59" s="89">
        <v>10.23</v>
      </c>
      <c r="D59" s="17" t="s">
        <v>78</v>
      </c>
      <c r="E59" s="109" t="s">
        <v>79</v>
      </c>
      <c r="F59" s="109"/>
      <c r="G59" s="59" t="s">
        <v>68</v>
      </c>
    </row>
    <row r="60" spans="1:8" ht="13.5">
      <c r="A60" s="53"/>
      <c r="B60" s="17" t="s">
        <v>80</v>
      </c>
      <c r="C60" s="89">
        <v>40.15</v>
      </c>
      <c r="D60" s="17" t="s">
        <v>81</v>
      </c>
      <c r="E60" s="109" t="s">
        <v>82</v>
      </c>
      <c r="F60" s="109"/>
      <c r="G60" s="59" t="s">
        <v>68</v>
      </c>
    </row>
    <row r="61" spans="1:8">
      <c r="A61" s="53"/>
      <c r="B61" s="5"/>
      <c r="C61" s="5"/>
      <c r="D61" s="5"/>
      <c r="E61" s="107"/>
      <c r="F61" s="107"/>
      <c r="G61" s="54"/>
    </row>
    <row r="62" spans="1:8" ht="13.5" thickBot="1">
      <c r="A62" s="53"/>
      <c r="B62" s="103" t="s">
        <v>83</v>
      </c>
      <c r="C62" s="5"/>
      <c r="D62" s="5"/>
      <c r="E62" s="107"/>
      <c r="F62" s="107"/>
      <c r="G62" s="54"/>
    </row>
    <row r="63" spans="1:8" ht="15.4" thickBot="1">
      <c r="A63" s="53"/>
      <c r="B63" s="64" t="s">
        <v>84</v>
      </c>
      <c r="C63" s="46">
        <f>IF(C4&lt;&gt;0, VLOOKUP($C$4,TemplateRef!$B$2:$E$53, 4, FALSE), "Select State in Cell C4")</f>
        <v>1122.9000000000001</v>
      </c>
      <c r="D63" s="17" t="s">
        <v>85</v>
      </c>
      <c r="E63" s="107" t="s">
        <v>86</v>
      </c>
      <c r="F63" s="107" t="s">
        <v>87</v>
      </c>
      <c r="G63" s="59" t="s">
        <v>88</v>
      </c>
    </row>
    <row r="64" spans="1:8" ht="15.4" thickBot="1">
      <c r="A64" s="53"/>
      <c r="B64" s="17" t="s">
        <v>89</v>
      </c>
      <c r="C64" s="10">
        <v>14.5</v>
      </c>
      <c r="D64" s="17" t="s">
        <v>90</v>
      </c>
      <c r="E64" s="107" t="s">
        <v>91</v>
      </c>
      <c r="F64" s="107" t="s">
        <v>92</v>
      </c>
      <c r="G64" s="54"/>
    </row>
    <row r="65" spans="1:7" ht="13.15" thickBot="1">
      <c r="A65" s="56"/>
      <c r="B65" s="60"/>
      <c r="C65" s="60"/>
      <c r="D65" s="60"/>
      <c r="E65" s="60"/>
      <c r="F65" s="61"/>
      <c r="G65" s="62"/>
    </row>
  </sheetData>
  <autoFilter ref="B3:C4" xr:uid="{00000000-0009-0000-0000-000001000000}"/>
  <mergeCells count="39">
    <mergeCell ref="B25:G29"/>
    <mergeCell ref="B9:C9"/>
    <mergeCell ref="E57:F57"/>
    <mergeCell ref="E58:F58"/>
    <mergeCell ref="B1:F1"/>
    <mergeCell ref="F3:G3"/>
    <mergeCell ref="F4:G4"/>
    <mergeCell ref="B6:G7"/>
    <mergeCell ref="C22:E22"/>
    <mergeCell ref="E43:F43"/>
    <mergeCell ref="E31:F31"/>
    <mergeCell ref="E32:F32"/>
    <mergeCell ref="E33:F33"/>
    <mergeCell ref="E34:F34"/>
    <mergeCell ref="E35:F35"/>
    <mergeCell ref="E36:F36"/>
    <mergeCell ref="E37:F37"/>
    <mergeCell ref="E39:F39"/>
    <mergeCell ref="E40:F40"/>
    <mergeCell ref="E41:F41"/>
    <mergeCell ref="E42:F42"/>
    <mergeCell ref="E56:F56"/>
    <mergeCell ref="E44:F44"/>
    <mergeCell ref="E45:F45"/>
    <mergeCell ref="E46:F46"/>
    <mergeCell ref="E47:F47"/>
    <mergeCell ref="E48:F48"/>
    <mergeCell ref="E49:F49"/>
    <mergeCell ref="E50:F50"/>
    <mergeCell ref="E51:F51"/>
    <mergeCell ref="E52:F52"/>
    <mergeCell ref="E53:F53"/>
    <mergeCell ref="E55:F55"/>
    <mergeCell ref="E63:F63"/>
    <mergeCell ref="E64:F64"/>
    <mergeCell ref="E59:F59"/>
    <mergeCell ref="E60:F60"/>
    <mergeCell ref="E61:F61"/>
    <mergeCell ref="E62:F62"/>
  </mergeCells>
  <hyperlinks>
    <hyperlink ref="G33" r:id="rId1" display="2016 Census Housing Quickfacts" xr:uid="{00000000-0004-0000-0100-000000000000}"/>
    <hyperlink ref="G63" r:id="rId2" display="EPA CO2 Emission Rate" xr:uid="{00000000-0004-0000-0100-000001000000}"/>
    <hyperlink ref="G55" r:id="rId3" location="/" display="State and Local Energy Data" xr:uid="{00000000-0004-0000-0100-000002000000}"/>
    <hyperlink ref="G56" r:id="rId4" xr:uid="{00000000-0004-0000-0100-000003000000}"/>
    <hyperlink ref="G59" r:id="rId5" location="/" display="State and Local Energy Data" xr:uid="{00000000-0004-0000-0100-000004000000}"/>
    <hyperlink ref="G32" r:id="rId6" display="2016 Census" xr:uid="{00000000-0004-0000-0100-000005000000}"/>
    <hyperlink ref="G60" r:id="rId7" location="/" display="State and Local Energy Data" xr:uid="{00000000-0004-0000-0100-000006000000}"/>
  </hyperlinks>
  <pageMargins left="0.7" right="0.7" top="0.75" bottom="0.75" header="0.3" footer="0.3"/>
  <pageSetup orientation="portrait" r:id="rId8"/>
  <drawing r:id="rId9"/>
  <legacyDrawing r:id="rId1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TemplateRef!$B$2:$B$52</xm:f>
          </x14:formula1>
          <xm:sqref>D4:G4</xm:sqref>
        </x14:dataValidation>
        <x14:dataValidation type="list" allowBlank="1" showInputMessage="1" showErrorMessage="1" xr:uid="{00000000-0002-0000-0100-000001000000}">
          <x14:formula1>
            <xm:f>TemplateRef!$B$2:$B$53</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3"/>
  <sheetViews>
    <sheetView topLeftCell="A2" workbookViewId="0">
      <selection activeCell="E1" sqref="E1:E1048576"/>
    </sheetView>
  </sheetViews>
  <sheetFormatPr defaultRowHeight="12.75"/>
  <cols>
    <col min="2" max="2" width="19.42578125" style="2" bestFit="1" customWidth="1"/>
    <col min="3" max="4" width="10.85546875" style="2" customWidth="1"/>
    <col min="5" max="5" width="15" style="2" bestFit="1" customWidth="1"/>
  </cols>
  <sheetData>
    <row r="1" spans="1:5" ht="13.15">
      <c r="A1" s="75"/>
      <c r="B1" s="3" t="s">
        <v>101</v>
      </c>
      <c r="C1" s="3" t="s">
        <v>102</v>
      </c>
      <c r="D1" s="3" t="s">
        <v>103</v>
      </c>
      <c r="E1" s="3" t="s">
        <v>104</v>
      </c>
    </row>
    <row r="2" spans="1:5">
      <c r="A2" s="75"/>
      <c r="B2" s="76" t="s">
        <v>105</v>
      </c>
      <c r="C2" s="76">
        <v>9.5600000000000004E-2</v>
      </c>
      <c r="D2" s="77">
        <v>1.4985535197685631</v>
      </c>
      <c r="E2" s="76">
        <v>1053.9000000000001</v>
      </c>
    </row>
    <row r="3" spans="1:5">
      <c r="A3" s="75"/>
      <c r="B3" s="76" t="s">
        <v>106</v>
      </c>
      <c r="C3" s="76">
        <v>0.17929999999999999</v>
      </c>
      <c r="D3" s="77">
        <v>1.038572806171649</v>
      </c>
      <c r="E3" s="76">
        <v>875</v>
      </c>
    </row>
    <row r="4" spans="1:5">
      <c r="A4" s="75"/>
      <c r="B4" s="76" t="s">
        <v>107</v>
      </c>
      <c r="C4" s="76">
        <v>0.1033</v>
      </c>
      <c r="D4" s="77">
        <v>1.3654773384763743</v>
      </c>
      <c r="E4" s="76">
        <v>1110.9000000000001</v>
      </c>
    </row>
    <row r="5" spans="1:5">
      <c r="A5" s="75"/>
      <c r="B5" s="76" t="s">
        <v>108</v>
      </c>
      <c r="C5" s="76">
        <v>8.1300000000000011E-2</v>
      </c>
      <c r="D5" s="77">
        <v>1.1639344262295084</v>
      </c>
      <c r="E5" s="76">
        <v>1283.3</v>
      </c>
    </row>
    <row r="6" spans="1:5">
      <c r="A6" s="75"/>
      <c r="B6" s="76" t="s">
        <v>109</v>
      </c>
      <c r="C6" s="76">
        <v>0.15229999999999999</v>
      </c>
      <c r="D6" s="77">
        <v>1.1832208293153328</v>
      </c>
      <c r="E6" s="76">
        <v>553.5</v>
      </c>
    </row>
    <row r="7" spans="1:5">
      <c r="A7" s="75"/>
      <c r="B7" s="76" t="s">
        <v>110</v>
      </c>
      <c r="C7" s="76">
        <v>9.8299999999999998E-2</v>
      </c>
      <c r="D7" s="77">
        <v>0.70588235294117652</v>
      </c>
      <c r="E7" s="76">
        <v>1582.9</v>
      </c>
    </row>
    <row r="8" spans="1:5">
      <c r="A8" s="75"/>
      <c r="B8" s="76" t="s">
        <v>111</v>
      </c>
      <c r="C8" s="76">
        <v>0.1724</v>
      </c>
      <c r="D8" s="77">
        <v>1.2304725168756028</v>
      </c>
      <c r="E8" s="76">
        <v>534.20000000000005</v>
      </c>
    </row>
    <row r="9" spans="1:5">
      <c r="A9" s="75"/>
      <c r="B9" s="76" t="s">
        <v>112</v>
      </c>
      <c r="C9" s="76">
        <v>0.1109</v>
      </c>
      <c r="D9" s="77">
        <v>1.1224686595949858</v>
      </c>
      <c r="E9" s="76">
        <v>1042.8</v>
      </c>
    </row>
    <row r="10" spans="1:5">
      <c r="A10" s="75"/>
      <c r="B10" s="76" t="s">
        <v>113</v>
      </c>
      <c r="C10" s="76">
        <v>0.1173</v>
      </c>
      <c r="D10" s="77">
        <v>1.0916104146576664</v>
      </c>
      <c r="E10" s="76">
        <v>1184.5999999999999</v>
      </c>
    </row>
    <row r="11" spans="1:5">
      <c r="A11" s="75"/>
      <c r="B11" s="76" t="s">
        <v>114</v>
      </c>
      <c r="C11" s="76">
        <v>9.9100000000000008E-2</v>
      </c>
      <c r="D11" s="77">
        <v>1.9247830279652847</v>
      </c>
      <c r="E11" s="76">
        <v>1093.7</v>
      </c>
    </row>
    <row r="12" spans="1:5">
      <c r="A12" s="75"/>
      <c r="B12" s="76" t="s">
        <v>115</v>
      </c>
      <c r="C12" s="76">
        <v>9.5899999999999999E-2</v>
      </c>
      <c r="D12" s="77">
        <v>1.2613307618129219</v>
      </c>
      <c r="E12" s="76">
        <v>1098.5999999999999</v>
      </c>
    </row>
    <row r="13" spans="1:5">
      <c r="A13" s="75"/>
      <c r="B13" s="76" t="s">
        <v>116</v>
      </c>
      <c r="C13" s="76">
        <v>0.23870000000000002</v>
      </c>
      <c r="D13" s="77">
        <v>4.0655737704918034</v>
      </c>
      <c r="E13" s="76">
        <v>1329.1</v>
      </c>
    </row>
    <row r="14" spans="1:5">
      <c r="A14" s="75"/>
      <c r="B14" s="76" t="s">
        <v>117</v>
      </c>
      <c r="C14" s="76">
        <v>8.0799999999999997E-2</v>
      </c>
      <c r="D14" s="77">
        <v>0.68273866923818716</v>
      </c>
      <c r="E14" s="76">
        <v>146.69999999999999</v>
      </c>
    </row>
    <row r="15" spans="1:5">
      <c r="A15" s="75"/>
      <c r="B15" s="8" t="s">
        <v>118</v>
      </c>
      <c r="C15" s="76">
        <v>9.3800000000000008E-2</v>
      </c>
      <c r="D15" s="13">
        <v>0.69913211186113799</v>
      </c>
      <c r="E15" s="8">
        <v>989.4</v>
      </c>
    </row>
    <row r="16" spans="1:5">
      <c r="A16" s="75"/>
      <c r="B16" s="8" t="s">
        <v>119</v>
      </c>
      <c r="C16" s="76">
        <v>9.2200000000000004E-2</v>
      </c>
      <c r="D16" s="13">
        <v>0.7261330761812923</v>
      </c>
      <c r="E16" s="8">
        <v>1968.9</v>
      </c>
    </row>
    <row r="17" spans="1:5">
      <c r="A17" s="75"/>
      <c r="B17" s="8" t="s">
        <v>120</v>
      </c>
      <c r="C17" s="76">
        <v>8.5500000000000007E-2</v>
      </c>
      <c r="D17" s="13">
        <v>0.78399228543876576</v>
      </c>
      <c r="E17" s="8">
        <v>1338.9</v>
      </c>
    </row>
    <row r="18" spans="1:5">
      <c r="A18" s="75"/>
      <c r="B18" s="8" t="s">
        <v>121</v>
      </c>
      <c r="C18" s="76">
        <v>0.10490000000000001</v>
      </c>
      <c r="D18" s="13">
        <v>0.96914175506268097</v>
      </c>
      <c r="E18" s="8">
        <v>1408.9</v>
      </c>
    </row>
    <row r="19" spans="1:5">
      <c r="A19" s="75"/>
      <c r="B19" s="8" t="s">
        <v>122</v>
      </c>
      <c r="C19" s="76">
        <v>8.4199999999999997E-2</v>
      </c>
      <c r="D19" s="13">
        <v>0.89488910318225656</v>
      </c>
      <c r="E19" s="8">
        <v>2068.5</v>
      </c>
    </row>
    <row r="20" spans="1:5">
      <c r="A20" s="75"/>
      <c r="B20" s="8" t="s">
        <v>123</v>
      </c>
      <c r="C20" s="76">
        <v>7.46E-2</v>
      </c>
      <c r="D20" s="13">
        <v>0.95660559305689497</v>
      </c>
      <c r="E20" s="8">
        <v>975.1</v>
      </c>
    </row>
    <row r="21" spans="1:5">
      <c r="A21" s="75"/>
      <c r="B21" s="8" t="s">
        <v>124</v>
      </c>
      <c r="C21" s="76">
        <v>0.128</v>
      </c>
      <c r="D21" s="13">
        <v>1.5766634522661527</v>
      </c>
      <c r="E21" s="8">
        <v>346.1</v>
      </c>
    </row>
    <row r="22" spans="1:5">
      <c r="A22" s="75"/>
      <c r="B22" s="8" t="s">
        <v>125</v>
      </c>
      <c r="C22" s="76">
        <v>0.12210000000000001</v>
      </c>
      <c r="D22" s="13">
        <v>0.94406943105110896</v>
      </c>
      <c r="E22" s="8">
        <v>1160.3</v>
      </c>
    </row>
    <row r="23" spans="1:5">
      <c r="A23" s="75"/>
      <c r="B23" s="8" t="s">
        <v>126</v>
      </c>
      <c r="C23" s="76">
        <v>0.1648</v>
      </c>
      <c r="D23" s="13">
        <v>1.325940212150434</v>
      </c>
      <c r="E23" s="8">
        <v>888.5</v>
      </c>
    </row>
    <row r="24" spans="1:5">
      <c r="A24" s="75"/>
      <c r="B24" s="8" t="s">
        <v>127</v>
      </c>
      <c r="C24" s="76">
        <v>0.1105</v>
      </c>
      <c r="D24" s="13">
        <v>0.73191899710703956</v>
      </c>
      <c r="E24" s="8">
        <v>1272.9000000000001</v>
      </c>
    </row>
    <row r="25" spans="1:5">
      <c r="A25" s="75"/>
      <c r="B25" s="8" t="s">
        <v>128</v>
      </c>
      <c r="C25" s="76">
        <v>9.9900000000000003E-2</v>
      </c>
      <c r="D25" s="13">
        <v>0.84281581485053048</v>
      </c>
      <c r="E25" s="8">
        <v>1200.3</v>
      </c>
    </row>
    <row r="26" spans="1:5">
      <c r="A26" s="75"/>
      <c r="B26" s="8" t="s">
        <v>129</v>
      </c>
      <c r="C26" s="76">
        <v>8.6699999999999999E-2</v>
      </c>
      <c r="D26" s="13">
        <v>1.0462873674059787</v>
      </c>
      <c r="E26" s="8">
        <v>987.2</v>
      </c>
    </row>
    <row r="27" spans="1:5">
      <c r="A27" s="75"/>
      <c r="B27" s="8" t="s">
        <v>130</v>
      </c>
      <c r="C27" s="76">
        <v>9.74E-2</v>
      </c>
      <c r="D27" s="13">
        <v>0.90935390549662487</v>
      </c>
      <c r="E27" s="8">
        <v>1744</v>
      </c>
    </row>
    <row r="28" spans="1:5">
      <c r="A28" s="75"/>
      <c r="B28" s="8" t="s">
        <v>131</v>
      </c>
      <c r="C28" s="76">
        <v>8.8399999999999992E-2</v>
      </c>
      <c r="D28" s="13">
        <v>0.67020250723240127</v>
      </c>
      <c r="E28" s="8">
        <v>1293.3</v>
      </c>
    </row>
    <row r="29" spans="1:5">
      <c r="A29" s="75"/>
      <c r="B29" s="4" t="s">
        <v>132</v>
      </c>
      <c r="C29" s="76">
        <v>9.0500000000000011E-2</v>
      </c>
      <c r="D29" s="14">
        <v>0.74927675988428155</v>
      </c>
      <c r="E29" s="4">
        <v>1393.2</v>
      </c>
    </row>
    <row r="30" spans="1:5">
      <c r="A30" s="75"/>
      <c r="B30" s="4" t="s">
        <v>133</v>
      </c>
      <c r="C30" s="76">
        <v>8.3900000000000002E-2</v>
      </c>
      <c r="D30" s="14">
        <v>0.79459980713596923</v>
      </c>
      <c r="E30" s="4">
        <v>964.7</v>
      </c>
    </row>
    <row r="31" spans="1:5">
      <c r="A31" s="75"/>
      <c r="B31" s="4" t="s">
        <v>134</v>
      </c>
      <c r="C31" s="76">
        <v>0.15659999999999999</v>
      </c>
      <c r="D31" s="14">
        <v>1.4956605593056895</v>
      </c>
      <c r="E31" s="4">
        <v>377.9</v>
      </c>
    </row>
    <row r="32" spans="1:5">
      <c r="A32" s="75"/>
      <c r="B32" s="4" t="s">
        <v>135</v>
      </c>
      <c r="C32" s="76">
        <v>0.1338</v>
      </c>
      <c r="D32" s="14">
        <v>0.84474445515911289</v>
      </c>
      <c r="E32" s="4">
        <v>554.1</v>
      </c>
    </row>
    <row r="33" spans="1:5">
      <c r="A33" s="75"/>
      <c r="B33" s="4" t="s">
        <v>136</v>
      </c>
      <c r="C33" s="76">
        <v>9.1199999999999989E-2</v>
      </c>
      <c r="D33" s="14">
        <v>0.70491803278688525</v>
      </c>
      <c r="E33" s="4">
        <v>1681.6</v>
      </c>
    </row>
    <row r="34" spans="1:5">
      <c r="A34" s="75"/>
      <c r="B34" s="4" t="s">
        <v>137</v>
      </c>
      <c r="C34" s="76">
        <v>0.1447</v>
      </c>
      <c r="D34" s="14">
        <v>1.1629701060752171</v>
      </c>
      <c r="E34" s="4">
        <v>521.5</v>
      </c>
    </row>
    <row r="35" spans="1:5">
      <c r="A35" s="75"/>
      <c r="B35" s="4" t="s">
        <v>138</v>
      </c>
      <c r="C35" s="76">
        <v>9.1999999999999998E-2</v>
      </c>
      <c r="D35" s="14">
        <v>1.0077145612343299</v>
      </c>
      <c r="E35" s="4">
        <v>979.9</v>
      </c>
    </row>
    <row r="36" spans="1:5">
      <c r="A36" s="75"/>
      <c r="B36" s="4" t="s">
        <v>139</v>
      </c>
      <c r="C36" s="76">
        <v>8.9399999999999993E-2</v>
      </c>
      <c r="D36" s="14">
        <v>0.58727097396335581</v>
      </c>
      <c r="E36" s="4">
        <v>1808.9</v>
      </c>
    </row>
    <row r="37" spans="1:5">
      <c r="A37" s="75"/>
      <c r="B37" s="4" t="s">
        <v>140</v>
      </c>
      <c r="C37" s="76">
        <v>9.8400000000000001E-2</v>
      </c>
      <c r="D37" s="14">
        <v>0.70491803278688525</v>
      </c>
      <c r="E37" s="4">
        <v>1599.1</v>
      </c>
    </row>
    <row r="38" spans="1:5">
      <c r="A38" s="75"/>
      <c r="B38" s="4" t="s">
        <v>141</v>
      </c>
      <c r="C38" s="76">
        <v>7.8299999999999995E-2</v>
      </c>
      <c r="D38" s="14">
        <v>0.76952748312439745</v>
      </c>
      <c r="E38" s="4">
        <v>1355.1</v>
      </c>
    </row>
    <row r="39" spans="1:5">
      <c r="A39" s="75"/>
      <c r="B39" s="4" t="s">
        <v>142</v>
      </c>
      <c r="C39" s="76">
        <v>8.8300000000000003E-2</v>
      </c>
      <c r="D39" s="14">
        <v>0.94985535197685633</v>
      </c>
      <c r="E39" s="4">
        <v>310</v>
      </c>
    </row>
    <row r="40" spans="1:5">
      <c r="A40" s="75"/>
      <c r="B40" s="79" t="s">
        <v>143</v>
      </c>
      <c r="C40" s="76">
        <v>0.10189999999999999</v>
      </c>
      <c r="D40" s="78">
        <v>1.0038572806171651</v>
      </c>
      <c r="E40" s="79">
        <v>989</v>
      </c>
    </row>
    <row r="41" spans="1:5">
      <c r="A41" s="75"/>
      <c r="B41" s="79" t="s">
        <v>144</v>
      </c>
      <c r="C41" s="76">
        <v>0.1628</v>
      </c>
      <c r="D41" s="78">
        <v>1.4300867888138864</v>
      </c>
      <c r="E41" s="79">
        <v>892.8</v>
      </c>
    </row>
    <row r="42" spans="1:5">
      <c r="A42" s="75"/>
      <c r="B42" s="79" t="s">
        <v>145</v>
      </c>
      <c r="C42" s="76">
        <v>9.7899999999999987E-2</v>
      </c>
      <c r="D42" s="78">
        <v>1.0308582449373191</v>
      </c>
      <c r="E42" s="79">
        <v>732.5</v>
      </c>
    </row>
    <row r="43" spans="1:5">
      <c r="A43" s="75"/>
      <c r="B43" s="79" t="s">
        <v>146</v>
      </c>
      <c r="C43" s="76">
        <v>9.8299999999999998E-2</v>
      </c>
      <c r="D43" s="78">
        <v>0.66923818707811</v>
      </c>
      <c r="E43" s="79">
        <v>618.4</v>
      </c>
    </row>
    <row r="44" spans="1:5">
      <c r="A44" s="75"/>
      <c r="B44" s="79" t="s">
        <v>147</v>
      </c>
      <c r="C44" s="76">
        <v>9.2300000000000007E-2</v>
      </c>
      <c r="D44" s="78">
        <v>0.88042430086788825</v>
      </c>
      <c r="E44" s="79">
        <v>1065.5</v>
      </c>
    </row>
    <row r="45" spans="1:5">
      <c r="A45" s="75"/>
      <c r="B45" s="79" t="s">
        <v>148</v>
      </c>
      <c r="C45" s="76">
        <v>8.43E-2</v>
      </c>
      <c r="D45" s="78">
        <v>1.0867888138862103</v>
      </c>
      <c r="E45" s="79">
        <v>1184.9000000000001</v>
      </c>
    </row>
    <row r="46" spans="1:5">
      <c r="A46" s="75"/>
      <c r="B46" s="79" t="s">
        <v>149</v>
      </c>
      <c r="C46" s="76">
        <v>8.72E-2</v>
      </c>
      <c r="D46" s="78">
        <v>0.9729990356798458</v>
      </c>
      <c r="E46" s="79">
        <v>1771.4</v>
      </c>
    </row>
    <row r="47" spans="1:5">
      <c r="A47" s="75"/>
      <c r="B47" s="79" t="s">
        <v>150</v>
      </c>
      <c r="C47" s="76">
        <v>0.14460000000000001</v>
      </c>
      <c r="D47" s="78">
        <v>1.2468659594985536</v>
      </c>
      <c r="E47" s="79">
        <v>19</v>
      </c>
    </row>
    <row r="48" spans="1:5">
      <c r="A48" s="75"/>
      <c r="B48" s="79" t="s">
        <v>151</v>
      </c>
      <c r="C48" s="76">
        <v>9.0899999999999995E-2</v>
      </c>
      <c r="D48" s="78">
        <v>0.90838958534233372</v>
      </c>
      <c r="E48" s="79">
        <v>876.8</v>
      </c>
    </row>
    <row r="49" spans="1:7">
      <c r="A49" s="75"/>
      <c r="B49" s="79" t="s">
        <v>152</v>
      </c>
      <c r="C49" s="76">
        <v>7.6799999999999993E-2</v>
      </c>
      <c r="D49" s="78">
        <v>0.95756991321118612</v>
      </c>
      <c r="E49" s="79">
        <v>224.3</v>
      </c>
    </row>
    <row r="50" spans="1:7">
      <c r="A50" s="75"/>
      <c r="B50" s="79" t="s">
        <v>153</v>
      </c>
      <c r="C50" s="76">
        <v>8.9800000000000005E-2</v>
      </c>
      <c r="D50" s="78">
        <v>0.88524590163934436</v>
      </c>
      <c r="E50" s="79">
        <v>1976.1</v>
      </c>
    </row>
    <row r="51" spans="1:7">
      <c r="A51" s="75"/>
      <c r="B51" s="79" t="s">
        <v>154</v>
      </c>
      <c r="C51" s="76">
        <v>0.1067</v>
      </c>
      <c r="D51" s="78">
        <v>0.70588235294117652</v>
      </c>
      <c r="E51" s="79">
        <v>1514.5</v>
      </c>
    </row>
    <row r="52" spans="1:7">
      <c r="A52" s="75"/>
      <c r="B52" s="79" t="s">
        <v>155</v>
      </c>
      <c r="C52" s="76">
        <v>8.1900000000000001E-2</v>
      </c>
      <c r="D52" s="78">
        <v>0.75891996142719387</v>
      </c>
      <c r="E52" s="79">
        <v>1997.9</v>
      </c>
      <c r="G52" s="7"/>
    </row>
    <row r="53" spans="1:7">
      <c r="A53" s="75"/>
      <c r="B53" s="71" t="s">
        <v>94</v>
      </c>
      <c r="C53" s="71">
        <v>0.129</v>
      </c>
      <c r="D53" s="72">
        <v>0.9464508094645081</v>
      </c>
      <c r="E53" s="74">
        <v>1122.9000000000001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44d58dc1cf74c3bb0600f75e80272a0 xmlns="a1df9832-fa29-4d0b-8301-c5ccf72ca850">
      <Terms xmlns="http://schemas.microsoft.com/office/infopath/2007/PartnerControls"/>
    </i44d58dc1cf74c3bb0600f75e80272a0>
    <TaxCatchAll xmlns="a1df9832-fa29-4d0b-8301-c5ccf72ca850">
      <Value>1</Value>
    </TaxCatchAll>
    <TaxKeywordTaxHTField xmlns="a1df9832-fa29-4d0b-8301-c5ccf72ca850">
      <Terms xmlns="http://schemas.microsoft.com/office/infopath/2007/PartnerControls"/>
    </TaxKeywordTaxHTField>
    <n748466ce81f4d068bd498403e1ecc4b xmlns="a1df9832-fa29-4d0b-8301-c5ccf72ca850">
      <Terms xmlns="http://schemas.microsoft.com/office/infopath/2007/PartnerControls"/>
    </n748466ce81f4d068bd498403e1ecc4b>
    <l9283ed5dc164381a5df9e58c4c717b4 xmlns="a1df9832-fa29-4d0b-8301-c5ccf72ca850">
      <Terms xmlns="http://schemas.microsoft.com/office/infopath/2007/PartnerControls"/>
    </l9283ed5dc164381a5df9e58c4c717b4>
    <k7031f0ddbec44908666ccec4dca0b46 xmlns="a1df9832-fa29-4d0b-8301-c5ccf72ca850">
      <Terms xmlns="http://schemas.microsoft.com/office/infopath/2007/PartnerControls"/>
    </k7031f0ddbec44908666ccec4dca0b46>
    <m26e38606aa543cb981614fc6d49280d xmlns="a1df9832-fa29-4d0b-8301-c5ccf72ca850">
      <Terms xmlns="http://schemas.microsoft.com/office/infopath/2007/PartnerControls"/>
    </m26e38606aa543cb981614fc6d49280d>
    <n886c46fede847c080398018f40c4c47 xmlns="a1df9832-fa29-4d0b-8301-c5ccf72ca850">
      <Terms xmlns="http://schemas.microsoft.com/office/infopath/2007/PartnerControls"/>
    </n886c46fede847c080398018f40c4c47>
    <n48685bf95bc4b8fa4aa6bfb34ecb222 xmlns="a1df9832-fa29-4d0b-8301-c5ccf72ca850">
      <Terms xmlns="http://schemas.microsoft.com/office/infopath/2007/PartnerControls">
        <TermInfo xmlns="http://schemas.microsoft.com/office/infopath/2007/PartnerControls">
          <TermName xmlns="http://schemas.microsoft.com/office/infopath/2007/PartnerControls">Buildings</TermName>
          <TermId xmlns="http://schemas.microsoft.com/office/infopath/2007/PartnerControls">6d5332a4-270e-4d3f-9006-80a36a781c0d</TermId>
        </TermInfo>
      </Terms>
    </n48685bf95bc4b8fa4aa6bfb34ecb222>
    <eda3356070224fe59cf39745c882f8c6 xmlns="a1df9832-fa29-4d0b-8301-c5ccf72ca850">
      <Terms xmlns="http://schemas.microsoft.com/office/infopath/2007/PartnerControls"/>
    </eda3356070224fe59cf39745c882f8c6>
  </documentManagement>
</p:properties>
</file>

<file path=customXml/item3.xml><?xml version="1.0" encoding="utf-8"?>
<ct:contentTypeSchema xmlns:ct="http://schemas.microsoft.com/office/2006/metadata/contentType" xmlns:ma="http://schemas.microsoft.com/office/2006/metadata/properties/metaAttributes" ct:_="" ma:_="" ma:contentTypeName="Program Document" ma:contentTypeID="0x010100C2CFE70F12B8554A80D65BC4AE2EF6200004246E0A8545D448AFC4ACE59685184B" ma:contentTypeVersion="24" ma:contentTypeDescription="" ma:contentTypeScope="" ma:versionID="e2ea3cfe515d355403283200da3e702a">
  <xsd:schema xmlns:xsd="http://www.w3.org/2001/XMLSchema" xmlns:xs="http://www.w3.org/2001/XMLSchema" xmlns:p="http://schemas.microsoft.com/office/2006/metadata/properties" xmlns:ns2="a1df9832-fa29-4d0b-8301-c5ccf72ca850" targetNamespace="http://schemas.microsoft.com/office/2006/metadata/properties" ma:root="true" ma:fieldsID="86a016c7c74fed2ccd505990cef97493" ns2:_="">
    <xsd:import namespace="a1df9832-fa29-4d0b-8301-c5ccf72ca850"/>
    <xsd:element name="properties">
      <xsd:complexType>
        <xsd:sequence>
          <xsd:element name="documentManagement">
            <xsd:complexType>
              <xsd:all>
                <xsd:element ref="ns2:l9283ed5dc164381a5df9e58c4c717b4" minOccurs="0"/>
                <xsd:element ref="ns2:i44d58dc1cf74c3bb0600f75e80272a0" minOccurs="0"/>
                <xsd:element ref="ns2:k7031f0ddbec44908666ccec4dca0b46" minOccurs="0"/>
                <xsd:element ref="ns2:m26e38606aa543cb981614fc6d49280d" minOccurs="0"/>
                <xsd:element ref="ns2:n48685bf95bc4b8fa4aa6bfb34ecb222" minOccurs="0"/>
                <xsd:element ref="ns2:TaxCatchAll" minOccurs="0"/>
                <xsd:element ref="ns2:eda3356070224fe59cf39745c882f8c6" minOccurs="0"/>
                <xsd:element ref="ns2:n748466ce81f4d068bd498403e1ecc4b" minOccurs="0"/>
                <xsd:element ref="ns2:TaxCatchAllLabel" minOccurs="0"/>
                <xsd:element ref="ns2:n886c46fede847c080398018f40c4c47"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df9832-fa29-4d0b-8301-c5ccf72ca850" elementFormDefault="qualified">
    <xsd:import namespace="http://schemas.microsoft.com/office/2006/documentManagement/types"/>
    <xsd:import namespace="http://schemas.microsoft.com/office/infopath/2007/PartnerControls"/>
    <xsd:element name="l9283ed5dc164381a5df9e58c4c717b4" ma:index="10" nillable="true" ma:taxonomy="true" ma:internalName="l9283ed5dc164381a5df9e58c4c717b4" ma:taxonomyFieldName="Industry" ma:displayName="Industry" ma:default="" ma:fieldId="{59283ed5-dc16-4381-a5df-9e58c4c717b4}" ma:sspId="78ca830c-a034-4168-b956-d7763e68b615" ma:termSetId="4705ca40-a9fc-4979-9eeb-55a86f788a8c" ma:anchorId="00000000-0000-0000-0000-000000000000" ma:open="false" ma:isKeyword="false">
      <xsd:complexType>
        <xsd:sequence>
          <xsd:element ref="pc:Terms" minOccurs="0" maxOccurs="1"/>
        </xsd:sequence>
      </xsd:complexType>
    </xsd:element>
    <xsd:element name="i44d58dc1cf74c3bb0600f75e80272a0" ma:index="12" nillable="true" ma:taxonomy="true" ma:internalName="i44d58dc1cf74c3bb0600f75e80272a0" ma:taxonomyFieldName="Geography" ma:displayName="Geography" ma:default="" ma:fieldId="{244d58dc-1cf7-4c3b-b060-0f75e80272a0}" ma:sspId="78ca830c-a034-4168-b956-d7763e68b615" ma:termSetId="28a1c660-2861-4b3d-a4b7-c19d748b4d8c" ma:anchorId="00000000-0000-0000-0000-000000000000" ma:open="false" ma:isKeyword="false">
      <xsd:complexType>
        <xsd:sequence>
          <xsd:element ref="pc:Terms" minOccurs="0" maxOccurs="1"/>
        </xsd:sequence>
      </xsd:complexType>
    </xsd:element>
    <xsd:element name="k7031f0ddbec44908666ccec4dca0b46" ma:index="14" nillable="true" ma:taxonomy="true" ma:internalName="k7031f0ddbec44908666ccec4dca0b46" ma:taxonomyFieldName="Client_x0020_Partner" ma:displayName="Client Partner" ma:readOnly="false" ma:default="" ma:fieldId="{47031f0d-dbec-4490-8666-ccec4dca0b46}" ma:sspId="78ca830c-a034-4168-b956-d7763e68b615" ma:termSetId="2fdb8ad4-2b2b-419a-bd90-93be715ccb67" ma:anchorId="00000000-0000-0000-0000-000000000000" ma:open="false" ma:isKeyword="false">
      <xsd:complexType>
        <xsd:sequence>
          <xsd:element ref="pc:Terms" minOccurs="0" maxOccurs="1"/>
        </xsd:sequence>
      </xsd:complexType>
    </xsd:element>
    <xsd:element name="m26e38606aa543cb981614fc6d49280d" ma:index="16" nillable="true" ma:taxonomy="true" ma:internalName="m26e38606aa543cb981614fc6d49280d" ma:taxonomyFieldName="Technology" ma:displayName="Technology" ma:readOnly="false" ma:default="" ma:fieldId="{626e3860-6aa5-43cb-9816-14fc6d49280d}" ma:sspId="78ca830c-a034-4168-b956-d7763e68b615" ma:termSetId="fb0d05d2-464d-47d8-b8c5-88e37d853ee5" ma:anchorId="00000000-0000-0000-0000-000000000000" ma:open="false" ma:isKeyword="false">
      <xsd:complexType>
        <xsd:sequence>
          <xsd:element ref="pc:Terms" minOccurs="0" maxOccurs="1"/>
        </xsd:sequence>
      </xsd:complexType>
    </xsd:element>
    <xsd:element name="n48685bf95bc4b8fa4aa6bfb34ecb222" ma:index="17" nillable="true" ma:taxonomy="true" ma:internalName="n48685bf95bc4b8fa4aa6bfb34ecb222" ma:taxonomyFieldName="Program" ma:displayName="Program" ma:readOnly="false" ma:default="-1;#Buildings|6d5332a4-270e-4d3f-9006-80a36a781c0d" ma:fieldId="{748685bf-95bc-4b8f-a4aa-6bfb34ecb222}" ma:sspId="78ca830c-a034-4168-b956-d7763e68b615" ma:termSetId="fb5b2e61-77ad-482a-9c70-531e7aa7f77d" ma:anchorId="00000000-0000-0000-0000-000000000000" ma:open="false" ma:isKeyword="false">
      <xsd:complexType>
        <xsd:sequence>
          <xsd:element ref="pc:Terms" minOccurs="0" maxOccurs="1"/>
        </xsd:sequence>
      </xsd:complexType>
    </xsd:element>
    <xsd:element name="TaxCatchAll" ma:index="18" nillable="true" ma:displayName="Taxonomy Catch All Column" ma:hidden="true" ma:list="{12e23ad0-6dd8-4afb-afa4-0876b6985e5d}" ma:internalName="TaxCatchAll" ma:showField="CatchAllData" ma:web="24295c53-8441-4ad1-8ffa-c268c72b1660">
      <xsd:complexType>
        <xsd:complexContent>
          <xsd:extension base="dms:MultiChoiceLookup">
            <xsd:sequence>
              <xsd:element name="Value" type="dms:Lookup" maxOccurs="unbounded" minOccurs="0" nillable="true"/>
            </xsd:sequence>
          </xsd:extension>
        </xsd:complexContent>
      </xsd:complexType>
    </xsd:element>
    <xsd:element name="eda3356070224fe59cf39745c882f8c6" ma:index="19" nillable="true" ma:taxonomy="true" ma:internalName="eda3356070224fe59cf39745c882f8c6" ma:taxonomyFieldName="Initiative" ma:displayName="Initiative" ma:readOnly="false" ma:default="-1;#BLD - Residential Energy +|8baa4d84-f460-40fd-90d3-b2fd3e52be24" ma:fieldId="{eda33560-7022-4fe5-9cf3-9745c882f8c6}" ma:sspId="78ca830c-a034-4168-b956-d7763e68b615" ma:termSetId="903b7f5a-2ae5-4e42-8208-77428af6ee1e" ma:anchorId="00000000-0000-0000-0000-000000000000" ma:open="false" ma:isKeyword="false">
      <xsd:complexType>
        <xsd:sequence>
          <xsd:element ref="pc:Terms" minOccurs="0" maxOccurs="1"/>
        </xsd:sequence>
      </xsd:complexType>
    </xsd:element>
    <xsd:element name="n748466ce81f4d068bd498403e1ecc4b" ma:index="21" nillable="true" ma:taxonomy="true" ma:internalName="n748466ce81f4d068bd498403e1ecc4b" ma:taxonomyFieldName="Projects" ma:displayName="Projects" ma:readOnly="false" ma:default="-1;#City Policy|29fcb9e1-67af-4ea4-aa92-d5d2f0be98ac" ma:fieldId="{7748466c-e81f-4d06-8bd4-98403e1ecc4b}" ma:taxonomyMulti="true" ma:sspId="78ca830c-a034-4168-b956-d7763e68b615" ma:termSetId="1ca03fc9-8c6d-48e1-924a-9e9a18db759c" ma:anchorId="00000000-0000-0000-0000-000000000000" ma:open="false" ma:isKeyword="false">
      <xsd:complexType>
        <xsd:sequence>
          <xsd:element ref="pc:Terms" minOccurs="0" maxOccurs="1"/>
        </xsd:sequence>
      </xsd:complexType>
    </xsd:element>
    <xsd:element name="TaxCatchAllLabel" ma:index="23" nillable="true" ma:displayName="Taxonomy Catch All Column1" ma:hidden="true" ma:list="{12e23ad0-6dd8-4afb-afa4-0876b6985e5d}" ma:internalName="TaxCatchAllLabel" ma:readOnly="true" ma:showField="CatchAllDataLabel" ma:web="24295c53-8441-4ad1-8ffa-c268c72b1660">
      <xsd:complexType>
        <xsd:complexContent>
          <xsd:extension base="dms:MultiChoiceLookup">
            <xsd:sequence>
              <xsd:element name="Value" type="dms:Lookup" maxOccurs="unbounded" minOccurs="0" nillable="true"/>
            </xsd:sequence>
          </xsd:extension>
        </xsd:complexContent>
      </xsd:complexType>
    </xsd:element>
    <xsd:element name="n886c46fede847c080398018f40c4c47" ma:index="24" nillable="true" ma:taxonomy="true" ma:internalName="n886c46fede847c080398018f40c4c47" ma:taxonomyFieldName="Foundation" ma:displayName="Foundation" ma:readOnly="false" ma:default="" ma:fieldId="{7886c46f-ede8-47c0-8039-8018f40c4c47}" ma:sspId="78ca830c-a034-4168-b956-d7763e68b615" ma:termSetId="f178076e-94ff-44a9-8c37-04cfc45bd495" ma:anchorId="00000000-0000-0000-0000-000000000000" ma:open="false" ma:isKeyword="false">
      <xsd:complexType>
        <xsd:sequence>
          <xsd:element ref="pc:Terms" minOccurs="0" maxOccurs="1"/>
        </xsd:sequence>
      </xsd:complexType>
    </xsd:element>
    <xsd:element name="TaxKeywordTaxHTField" ma:index="26" nillable="true" ma:taxonomy="true" ma:internalName="TaxKeywordTaxHTField" ma:taxonomyFieldName="TaxKeyword" ma:displayName="Enterprise Keywords" ma:fieldId="{23f27201-bee3-471e-b2e7-b64fd8b7ca38}" ma:taxonomyMulti="true" ma:sspId="78ca830c-a034-4168-b956-d7763e68b615"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78ca830c-a034-4168-b956-d7763e68b615" ContentTypeId="0x010100C2CFE70F12B8554A80D65BC4AE2EF620" PreviousValue="false"/>
</file>

<file path=customXml/itemProps1.xml><?xml version="1.0" encoding="utf-8"?>
<ds:datastoreItem xmlns:ds="http://schemas.openxmlformats.org/officeDocument/2006/customXml" ds:itemID="{354625E0-7C9B-429E-8989-D862EDA0EF72}"/>
</file>

<file path=customXml/itemProps2.xml><?xml version="1.0" encoding="utf-8"?>
<ds:datastoreItem xmlns:ds="http://schemas.openxmlformats.org/officeDocument/2006/customXml" ds:itemID="{19DBBAFA-B3B4-4418-B57E-F49BCD2EF766}"/>
</file>

<file path=customXml/itemProps3.xml><?xml version="1.0" encoding="utf-8"?>
<ds:datastoreItem xmlns:ds="http://schemas.openxmlformats.org/officeDocument/2006/customXml" ds:itemID="{8ECD0992-4FD3-48A1-A270-19CC98C610A4}"/>
</file>

<file path=customXml/itemProps4.xml><?xml version="1.0" encoding="utf-8"?>
<ds:datastoreItem xmlns:ds="http://schemas.openxmlformats.org/officeDocument/2006/customXml" ds:itemID="{10001C6E-069A-46F3-9F6A-109577C5570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Efficiency Standards for Residential Rentals Impact Calculation Template.xlsx</dc:title>
  <dc:subject/>
  <dc:creator>Alisa Petersen</dc:creator>
  <cp:keywords/>
  <dc:description/>
  <cp:lastModifiedBy/>
  <cp:revision/>
  <dcterms:created xsi:type="dcterms:W3CDTF">2018-06-08T20:39:33Z</dcterms:created>
  <dcterms:modified xsi:type="dcterms:W3CDTF">2019-10-28T05:02:22Z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0x010100C2CFE70F12B8554A80D65BC4AE2EF6200004246E0A8545D448AFC4ACE59685184B</vt:lpwstr>
  </property>
  <property fmtid="{D5CDD505-2E9C-101B-9397-08002B2CF9AE}" pid="3" name="Client Partner">
    <vt:lpwstr/>
  </property>
  <property fmtid="{D5CDD505-2E9C-101B-9397-08002B2CF9AE}" pid="4" name="Technology">
    <vt:lpwstr/>
  </property>
  <property fmtid="{D5CDD505-2E9C-101B-9397-08002B2CF9AE}" pid="5" name="Order">
    <vt:r8>100</vt:r8>
  </property>
  <property fmtid="{D5CDD505-2E9C-101B-9397-08002B2CF9AE}" pid="6" name="TaxKeyword">
    <vt:lpwstr/>
  </property>
  <property fmtid="{D5CDD505-2E9C-101B-9397-08002B2CF9AE}" pid="7" name="Sub2">
    <vt:lpwstr>Impact Calc</vt:lpwstr>
  </property>
  <property fmtid="{D5CDD505-2E9C-101B-9397-08002B2CF9AE}" pid="8" name="Projects">
    <vt:lpwstr/>
  </property>
  <property fmtid="{D5CDD505-2E9C-101B-9397-08002B2CF9AE}" pid="9" name="Geography">
    <vt:lpwstr/>
  </property>
  <property fmtid="{D5CDD505-2E9C-101B-9397-08002B2CF9AE}" pid="10" name="Industry">
    <vt:lpwstr/>
  </property>
  <property fmtid="{D5CDD505-2E9C-101B-9397-08002B2CF9AE}" pid="11" name="Foundation">
    <vt:lpwstr/>
  </property>
  <property fmtid="{D5CDD505-2E9C-101B-9397-08002B2CF9AE}" pid="12" name="Initiative">
    <vt:lpwstr/>
  </property>
  <property fmtid="{D5CDD505-2E9C-101B-9397-08002B2CF9AE}" pid="13" name="Program">
    <vt:lpwstr>1;#Buildings|6d5332a4-270e-4d3f-9006-80a36a781c0d</vt:lpwstr>
  </property>
</Properties>
</file>